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10" windowWidth="24915" windowHeight="12210" activeTab="1"/>
  </bookViews>
  <sheets>
    <sheet name="Data" sheetId="1" r:id="rId1"/>
    <sheet name="Report" sheetId="2" r:id="rId2"/>
    <sheet name="Calculations" sheetId="3" state="hidden" r:id="rId3"/>
  </sheets>
  <definedNames>
    <definedName name="conan">OFFSET(Data!$C$26,0,Calculations!#REF!-1):OFFSET(OFFSET(Data!$C$26,0,Calculations!#REF!-1),0,Calculations!#REF!)</definedName>
    <definedName name="L10E">OFFSET(Data!$C$87,0,Report!$N$4-1):OFFSET(OFFSET(Data!$C$87,0,Report!$N$4-1),0,Report!$O$4)</definedName>
    <definedName name="L10P">OFFSET(Data!$C$15,0,Report!$N$4-1):OFFSET(OFFSET(Data!$C$15,0,Report!$N$4-1),0,Report!$O$4)</definedName>
    <definedName name="L10S">OFFSET(Data!$C$39,0,Report!$N$4-1):OFFSET(OFFSET(Data!$C$39,0,Report!$N$4-1),0,Report!$O$4)</definedName>
    <definedName name="L10SR">OFFSET(Data!$C$63,0,Report!$N$4-1):OFFSET(OFFSET(Data!$C$63,0,Report!$N$4-1),0,Report!$O$4)</definedName>
    <definedName name="L11E">OFFSET(Data!$C$88,0,Report!$N$4-1):OFFSET(OFFSET(Data!$C$88,0,Report!$N$4-1),0,Report!$O$4)</definedName>
    <definedName name="L11P">OFFSET(Data!$C$16,0,Report!$N$4-1):OFFSET(OFFSET(Data!$C$16,0,Report!$N$4-1),0,Report!$O$4)</definedName>
    <definedName name="L11S">OFFSET(Data!$C$40,0,Report!$N$4-1):OFFSET(OFFSET(Data!$C$40,0,Report!$N$4-1),0,Report!$O$4)</definedName>
    <definedName name="L11SR">OFFSET(Data!$C$64,0,Report!$N$4-1):OFFSET(OFFSET(Data!$C$64,0,Report!$N$4-1),0,Report!$O$4)</definedName>
    <definedName name="L12E">OFFSET(Data!$C$89,0,Report!$N$4-1):OFFSET(OFFSET(Data!$C$89,0,Report!$N$4-1),0,Report!$O$4)</definedName>
    <definedName name="L12P">OFFSET(Data!$C$17,0,Report!$N$4-1):OFFSET(OFFSET(Data!$C$17,0,Report!$N$4-1),0,Report!$O$4)</definedName>
    <definedName name="L12S">OFFSET(Data!$C$41,0,Report!$N$4-1):OFFSET(OFFSET(Data!$C$41,0,Report!$N$4-1),0,Report!$O$4)</definedName>
    <definedName name="L12SR">OFFSET(Data!$C$65,0,Report!$N$4-1):OFFSET(OFFSET(Data!$C$65,0,Report!$N$4-1),0,Report!$O$4)</definedName>
    <definedName name="L13E">OFFSET(Data!$C$90,0,Report!$N$4-1):OFFSET(OFFSET(Data!$C$90,0,Report!$N$4-1),0,Report!$O$4)</definedName>
    <definedName name="L13P">OFFSET(Data!$C$18,0,Report!$N$4-1):OFFSET(OFFSET(Data!$C$18,0,Report!$N$4-1),0,Report!$O$4)</definedName>
    <definedName name="L13S">OFFSET(Data!$C$42,0,Report!$N$4-1):OFFSET(OFFSET(Data!$C$42,0,Report!$N$4-1),0,Report!$O$4)</definedName>
    <definedName name="L13SR">OFFSET(Data!$C$66,0,Report!$N$4-1):OFFSET(OFFSET(Data!$C$66,0,Report!$N$4-1),0,Report!$O$4)</definedName>
    <definedName name="L14E">OFFSET(Data!$C$91,0,Report!$N$4-1):OFFSET(OFFSET(Data!$C$91,0,Report!$N$4-1),0,Report!$O$4)</definedName>
    <definedName name="L14P">OFFSET(Data!$C$19,0,Report!$N$4-1):OFFSET(OFFSET(Data!$C$19,0,Report!$N$4-1),0,Report!$O$4)</definedName>
    <definedName name="L14S">OFFSET(Data!$C$43,0,Report!$N$4-1):OFFSET(OFFSET(Data!$C$43,0,Report!$N$4-1),0,Report!$O$4)</definedName>
    <definedName name="L14SR">OFFSET(Data!$C$67,0,Report!$N$4-1):OFFSET(OFFSET(Data!$C$67,0,Report!$N$4-1),0,Report!$O$4)</definedName>
    <definedName name="L15E">OFFSET(Data!$C$92,0,Report!$N$4-1):OFFSET(OFFSET(Data!$C$92,0,Report!$N$4-1),0,Report!$O$4)</definedName>
    <definedName name="L15P">OFFSET(Data!$C$20,0,Report!$N$4-1):OFFSET(OFFSET(Data!$C$20,0,Report!$N$4-1),0,Report!$O$4)</definedName>
    <definedName name="L15S">OFFSET(Data!$C$44,0,Report!$N$4-1):OFFSET(OFFSET(Data!$C$44,0,Report!$N$4-1),0,Report!$O$4)</definedName>
    <definedName name="L15SR">OFFSET(Data!$C$68,0,Report!$N$4-1):OFFSET(OFFSET(Data!$C$68,0,Report!$N$4-1),0,Report!$O$4)</definedName>
    <definedName name="L16E">OFFSET(Data!$C$93,0,Report!$N$4-1):OFFSET(OFFSET(Data!$C$93,0,Report!$N$4-1),0,Report!$O$4)</definedName>
    <definedName name="L16P">OFFSET(Data!$C$21,0,Report!$N$4-1):OFFSET(OFFSET(Data!$C$21,0,Report!$N$4-1),0,Report!$O$4)</definedName>
    <definedName name="L16S">OFFSET(Data!$C$45,0,Report!$N$4-1):OFFSET(OFFSET(Data!$C$45,0,Report!$N$4-1),0,Report!$O$4)</definedName>
    <definedName name="L16SR">OFFSET(Data!$C$69,0,Report!$N$4-1):OFFSET(OFFSET(Data!$C$69,0,Report!$N$4-1),0,Report!$O$4)</definedName>
    <definedName name="L17E">OFFSET(Data!$C$94,0,Report!$N$4-1):OFFSET(OFFSET(Data!$C$94,0,Report!$N$4-1),0,Report!$O$4)</definedName>
    <definedName name="L17P">OFFSET(Data!$C$22,0,Report!$N$4-1):OFFSET(OFFSET(Data!$C$22,0,Report!$N$4-1),0,Report!$O$4)</definedName>
    <definedName name="L17S">OFFSET(Data!$C$46,0,Report!$N$4-1):OFFSET(OFFSET(Data!$C$46,0,Report!$N$4-1),0,Report!$O$4)</definedName>
    <definedName name="L17SR">OFFSET(Data!$C$70,0,Report!$N$4-1):OFFSET(OFFSET(Data!$C$70,0,Report!$N$4-1),0,Report!$O$4)</definedName>
    <definedName name="L18E">OFFSET(Data!$C$95,0,Report!$N$4-1):OFFSET(OFFSET(Data!$C$95,0,Report!$N$4-1),0,Report!$O$4)</definedName>
    <definedName name="L18P">OFFSET(Data!$C$23,0,Report!$N$4-1):OFFSET(OFFSET(Data!$C$23,0,Report!$N$4-1),0,Report!$O$4)</definedName>
    <definedName name="L18S">OFFSET(Data!$C$47,0,Report!$N$4-1):OFFSET(OFFSET(Data!$C$47,0,Report!$N$4-1),0,Report!$O$4)</definedName>
    <definedName name="L18SR">OFFSET(Data!$C$71,0,Report!$N$4-1):OFFSET(OFFSET(Data!$C$71,0,Report!$N$4-1),0,Report!$O$4)</definedName>
    <definedName name="L19E">OFFSET(Data!$C$96,0,Report!$N$4-1):OFFSET(OFFSET(Data!$C$96,0,Report!$N$4-1),0,Report!$O$4)</definedName>
    <definedName name="L19P">OFFSET(Data!$C$24,0,Report!$N$4-1):OFFSET(OFFSET(Data!$C$24,0,Report!$N$4-1),0,Report!$O$4)</definedName>
    <definedName name="L19S">OFFSET(Data!$C$48,0,Report!$N$4-1):OFFSET(OFFSET(Data!$C$48,0,Report!$N$4-1),0,Report!$O$4)</definedName>
    <definedName name="L19SR">OFFSET(Data!$C$72,0,Report!$N$4-1):OFFSET(OFFSET(Data!$C$72,0,Report!$N$4-1),0,Report!$O$4)</definedName>
    <definedName name="L1E">OFFSET(Data!$C$78,0,Report!$N$4-1):OFFSET(OFFSET(Data!$C$78,0,Report!$N$4-1),0,Report!$O$4)</definedName>
    <definedName name="L1P">OFFSET(Data!$C$6,0,Report!$N$4-1):OFFSET(OFFSET(Data!$C$6,0,Report!$N$4-1),0,Report!$O$4)</definedName>
    <definedName name="L1S">OFFSET(Data!$C$30,0,Report!$N$4-1):OFFSET(OFFSET(Data!$C$30,0,Report!$N$4-1),0,Report!$O$4)</definedName>
    <definedName name="L1SR">OFFSET(Data!$C$54,0,Report!$N$4-1):OFFSET(OFFSET(Data!$C$54,0,Report!$N$4-1),0,Report!$O$4)</definedName>
    <definedName name="L20E">OFFSET(Data!$C$97,0,Report!$N$4-1):OFFSET(OFFSET(Data!$C$97,0,Report!$N$4-1),0,Report!$O$4)</definedName>
    <definedName name="L20P">OFFSET(Data!$C$25,0,Report!$N$4-1):OFFSET(OFFSET(Data!$C$25,0,Report!$N$4-1),0,Report!$O$4)</definedName>
    <definedName name="L20S">OFFSET(Data!$C$49,0,Report!$N$4-1):OFFSET(OFFSET(Data!$C$49,0,Report!$N$4-1),0,Report!$O$4)</definedName>
    <definedName name="L20SR">OFFSET(Data!$C$73,0,Report!$N$4-1):OFFSET(OFFSET(Data!$C$73,0,Report!$N$4-1),0,Report!$O$4)</definedName>
    <definedName name="L2E">OFFSET(Data!$C$79,0,Report!$N$4-1):OFFSET(OFFSET(Data!$C$79,0,Report!$N$4-1),0,Report!$O$4)</definedName>
    <definedName name="L2P">OFFSET(Data!$C$7,0,Report!$N$4-1):OFFSET(OFFSET(Data!$C$7,0,Report!$N$4-1),0,Report!$O$4)</definedName>
    <definedName name="L2S">OFFSET(Data!$C$31,0,Report!$N$4-1):OFFSET(OFFSET(Data!$C$31,0,Report!$N$4-1),0,Report!$O$4)</definedName>
    <definedName name="L2SR">OFFSET(Data!$C$55,0,Report!$N$4-1):OFFSET(OFFSET(Data!$C$55,0,Report!$N$4-1),0,Report!$O$4)</definedName>
    <definedName name="L3E">OFFSET(Data!$C$80,0,Report!$N$4-1):OFFSET(OFFSET(Data!$C$80,0,Report!$N$4-1),0,Report!$O$4)</definedName>
    <definedName name="L3P">OFFSET(Data!$C$8,0,Report!$N$4-1):OFFSET(OFFSET(Data!$C$8,0,Report!$N$4-1),0,Report!$O$4)</definedName>
    <definedName name="L3S">OFFSET(Data!$C$32,0,Report!$N$4-1):OFFSET(OFFSET(Data!$C$32,0,Report!$N$4-1),0,Report!$O$4)</definedName>
    <definedName name="L3SR">OFFSET(Data!$C$56,0,Report!$N$4-1):OFFSET(OFFSET(Data!$C$56,0,Report!$N$4-1),0,Report!$O$4)</definedName>
    <definedName name="L4E">OFFSET(Data!$C$81,0,Report!$N$4-1):OFFSET(OFFSET(Data!$C$81,0,Report!$N$4-1),0,Report!$O$4)</definedName>
    <definedName name="L4P">OFFSET(Data!$C$9,0,Report!$N$4-1):OFFSET(OFFSET(Data!$C$9,0,Report!$N$4-1),0,Report!$O$4)</definedName>
    <definedName name="L4S">OFFSET(Data!$C$33,0,Report!$N$4-1):OFFSET(OFFSET(Data!$C$33,0,Report!$N$4-1),0,Report!$O$4)</definedName>
    <definedName name="L4SR">OFFSET(Data!$C$57,0,Report!$N$4-1):OFFSET(OFFSET(Data!$C$57,0,Report!$N$4-1),0,Report!$O$4)</definedName>
    <definedName name="L5E">OFFSET(Data!$C$82,0,Report!$N$4-1):OFFSET(OFFSET(Data!$C$82,0,Report!$N$4-1),0,Report!$O$4)</definedName>
    <definedName name="L5P">OFFSET(Data!$C$10,0,Report!$N$4-1):OFFSET(OFFSET(Data!$C$10,0,Report!$N$4-1),0,Report!$O$4)</definedName>
    <definedName name="L5S">OFFSET(Data!$C$34,0,Report!$N$4-1):OFFSET(OFFSET(Data!$C$34,0,Report!$N$4-1),0,Report!$O$4)</definedName>
    <definedName name="L5SR">OFFSET(Data!$C$58,0,Report!$N$4-1):OFFSET(OFFSET(Data!$C$58,0,Report!$N$4-1),0,Report!$O$4)</definedName>
    <definedName name="L6E">OFFSET(Data!$C$83,0,Report!$N$4-1):OFFSET(OFFSET(Data!$C$83,0,Report!$N$4-1),0,Report!$O$4)</definedName>
    <definedName name="L6P">OFFSET(Data!$C$11,0,Report!$N$4-1):OFFSET(OFFSET(Data!$C$11,0,Report!$N$4-1),0,Report!$O$4)</definedName>
    <definedName name="L6S">OFFSET(Data!$C$35,0,Report!$N$4-1):OFFSET(OFFSET(Data!$C$35,0,Report!$N$4-1),0,Report!$O$4)</definedName>
    <definedName name="L6SR">OFFSET(Data!$C$59,0,Report!$N$4-1):OFFSET(OFFSET(Data!$C$59,0,Report!$N$4-1),0,Report!$O$4)</definedName>
    <definedName name="L7E">OFFSET(Data!$C$84,0,Report!$N$4-1):OFFSET(OFFSET(Data!$C$84,0,Report!$N$4-1),0,Report!$O$4)</definedName>
    <definedName name="L7P">OFFSET(Data!$C$12,0,Report!$N$4-1):OFFSET(OFFSET(Data!$C$12,0,Report!$N$4-1),0,Report!$O$4)</definedName>
    <definedName name="L7S">OFFSET(Data!$C$36,0,Report!$N$4-1):OFFSET(OFFSET(Data!$C$36,0,Report!$N$4-1),0,Report!$O$4)</definedName>
    <definedName name="L7SR">OFFSET(Data!$C$60,0,Report!$N$4-1):OFFSET(OFFSET(Data!$C$60,0,Report!$N$4-1),0,Report!$O$4)</definedName>
    <definedName name="L8E">OFFSET(Data!$C$85,0,Report!$N$4-1):OFFSET(OFFSET(Data!$C$85,0,Report!$N$4-1),0,Report!$O$4)</definedName>
    <definedName name="L8P">OFFSET(Data!$C$13,0,Report!$N$4-1):OFFSET(OFFSET(Data!$C$13,0,Report!$N$4-1),0,Report!$O$4)</definedName>
    <definedName name="L8S">OFFSET(Data!$C$37,0,Report!$N$4-1):OFFSET(OFFSET(Data!$C$37,0,Report!$N$4-1),0,Report!$O$4)</definedName>
    <definedName name="L8SR">OFFSET(Data!$C$61,0,Report!$N$4-1):OFFSET(OFFSET(Data!$C$61,0,Report!$N$4-1),0,Report!$O$4)</definedName>
    <definedName name="L9E">OFFSET(Data!$C$86,0,Report!$N$4-1):OFFSET(OFFSET(Data!$C$86,0,Report!$N$4-1),0,Report!$O$4)</definedName>
    <definedName name="L9P">OFFSET(Data!$C$14,0,Report!$N$4-1):OFFSET(OFFSET(Data!$C$14,0,Report!$N$4-1),0,Report!$O$4)</definedName>
    <definedName name="L9S">OFFSET(Data!$C$38,0,Report!$N$4-1):OFFSET(OFFSET(Data!$C$38,0,Report!$N$4-1),0,Report!$O$4)</definedName>
    <definedName name="L9SR">OFFSET(Data!$C$62,0,Report!$N$4-1):OFFSET(OFFSET(Data!$C$62,0,Report!$N$4-1),0,Report!$O$4)</definedName>
    <definedName name="_xlnm.Print_Area" localSheetId="1">Report!$A$1:$P$156</definedName>
    <definedName name="TE">OFFSET(Data!$C$98,0,Report!$N$4-1):OFFSET(OFFSET(Data!$C$98,0,Report!$N$4-1),0,Report!$O$4)</definedName>
    <definedName name="TP">OFFSET(Data!$C$26,0,Report!$N$4-1):OFFSET(OFFSET(Data!$C$26,0,Report!$N$4-1),0,Report!$O$4)</definedName>
    <definedName name="TS">OFFSET(Data!$C$50,0,Report!$N$4-1):OFFSET(OFFSET(Data!$C$50,0,Report!$N$4-1),0,Report!$O$4)</definedName>
    <definedName name="TSR">OFFSET(Data!$C$74,0,Report!$N$4-1):OFFSET(OFFSET(Data!$C$74,0,Report!$N$4-1),0,Report!$O$4)</definedName>
  </definedNames>
  <calcPr calcId="145621"/>
</workbook>
</file>

<file path=xl/calcChain.xml><?xml version="1.0" encoding="utf-8"?>
<calcChain xmlns="http://schemas.openxmlformats.org/spreadsheetml/2006/main">
  <c r="C155" i="2" l="1"/>
  <c r="C154" i="2"/>
  <c r="C153" i="2"/>
  <c r="C152" i="2"/>
  <c r="D153" i="2"/>
  <c r="D155" i="2"/>
  <c r="C148" i="2"/>
  <c r="C147" i="2"/>
  <c r="C146" i="2"/>
  <c r="C145" i="2"/>
  <c r="C141" i="2"/>
  <c r="C140" i="2"/>
  <c r="C139" i="2"/>
  <c r="C138" i="2"/>
  <c r="C134" i="2"/>
  <c r="C133" i="2"/>
  <c r="C132" i="2"/>
  <c r="C131" i="2"/>
  <c r="C127" i="2"/>
  <c r="C126" i="2"/>
  <c r="C125" i="2"/>
  <c r="C124" i="2"/>
  <c r="C120" i="2"/>
  <c r="C119" i="2"/>
  <c r="C118" i="2"/>
  <c r="C117" i="2"/>
  <c r="C113" i="2"/>
  <c r="C112" i="2"/>
  <c r="C111" i="2"/>
  <c r="C110" i="2"/>
  <c r="C106" i="2"/>
  <c r="C105" i="2"/>
  <c r="C104" i="2"/>
  <c r="C103" i="2"/>
  <c r="C99" i="2"/>
  <c r="C98" i="2"/>
  <c r="C97" i="2"/>
  <c r="C96" i="2"/>
  <c r="C92" i="2"/>
  <c r="C91" i="2"/>
  <c r="C90" i="2"/>
  <c r="C89" i="2"/>
  <c r="C85" i="2"/>
  <c r="C84" i="2"/>
  <c r="C83" i="2"/>
  <c r="C82" i="2"/>
  <c r="C78" i="2"/>
  <c r="C77" i="2"/>
  <c r="C76" i="2"/>
  <c r="C75" i="2"/>
  <c r="C71" i="2"/>
  <c r="C70" i="2"/>
  <c r="C69" i="2"/>
  <c r="C68" i="2"/>
  <c r="C64" i="2"/>
  <c r="C63" i="2"/>
  <c r="C62" i="2"/>
  <c r="C61" i="2"/>
  <c r="C57" i="2"/>
  <c r="C56" i="2"/>
  <c r="C55" i="2"/>
  <c r="C54" i="2"/>
  <c r="C50" i="2"/>
  <c r="C49" i="2"/>
  <c r="C48" i="2"/>
  <c r="C47" i="2"/>
  <c r="C43" i="2"/>
  <c r="C42" i="2"/>
  <c r="C41" i="2"/>
  <c r="C40" i="2"/>
  <c r="C36" i="2"/>
  <c r="C35" i="2"/>
  <c r="C34" i="2"/>
  <c r="C33" i="2"/>
  <c r="C29" i="2"/>
  <c r="C28" i="2"/>
  <c r="C27" i="2"/>
  <c r="C26" i="2"/>
  <c r="C22" i="2"/>
  <c r="C21" i="2"/>
  <c r="C20" i="2"/>
  <c r="C19" i="2"/>
  <c r="N7" i="2" l="1"/>
  <c r="J7" i="2"/>
  <c r="F7" i="2"/>
  <c r="B7" i="2"/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4" i="3"/>
  <c r="B79" i="1" l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78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54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30" i="1"/>
  <c r="B151" i="2"/>
  <c r="B144" i="2"/>
  <c r="B137" i="2"/>
  <c r="B130" i="2"/>
  <c r="B123" i="2"/>
  <c r="B116" i="2"/>
  <c r="B109" i="2"/>
  <c r="B102" i="2"/>
  <c r="B95" i="2"/>
  <c r="B88" i="2"/>
  <c r="B81" i="2"/>
  <c r="B74" i="2"/>
  <c r="B67" i="2"/>
  <c r="B60" i="2"/>
  <c r="B53" i="2"/>
  <c r="B46" i="2"/>
  <c r="B39" i="2"/>
  <c r="B32" i="2"/>
  <c r="B25" i="2"/>
  <c r="B18" i="2"/>
  <c r="M24" i="3"/>
  <c r="K24" i="3"/>
  <c r="J24" i="3"/>
  <c r="M23" i="3"/>
  <c r="K23" i="3"/>
  <c r="J23" i="3"/>
  <c r="D152" i="2" s="1"/>
  <c r="M22" i="3"/>
  <c r="K22" i="3"/>
  <c r="J22" i="3"/>
  <c r="D145" i="2" s="1"/>
  <c r="M21" i="3"/>
  <c r="D141" i="2" s="1"/>
  <c r="K21" i="3"/>
  <c r="D139" i="2" s="1"/>
  <c r="J21" i="3"/>
  <c r="M20" i="3"/>
  <c r="D134" i="2" s="1"/>
  <c r="K20" i="3"/>
  <c r="J20" i="3"/>
  <c r="D131" i="2" s="1"/>
  <c r="M19" i="3"/>
  <c r="D127" i="2" s="1"/>
  <c r="K19" i="3"/>
  <c r="D125" i="2" s="1"/>
  <c r="J19" i="3"/>
  <c r="M18" i="3"/>
  <c r="K18" i="3"/>
  <c r="D118" i="2" s="1"/>
  <c r="J18" i="3"/>
  <c r="D117" i="2" s="1"/>
  <c r="M17" i="3"/>
  <c r="D113" i="2" s="1"/>
  <c r="K17" i="3"/>
  <c r="J17" i="3"/>
  <c r="M16" i="3"/>
  <c r="D106" i="2" s="1"/>
  <c r="K16" i="3"/>
  <c r="J16" i="3"/>
  <c r="D103" i="2" s="1"/>
  <c r="M15" i="3"/>
  <c r="D99" i="2" s="1"/>
  <c r="K15" i="3"/>
  <c r="J15" i="3"/>
  <c r="M14" i="3"/>
  <c r="K14" i="3"/>
  <c r="J14" i="3"/>
  <c r="M13" i="3"/>
  <c r="D85" i="2" s="1"/>
  <c r="K13" i="3"/>
  <c r="J13" i="3"/>
  <c r="M12" i="3"/>
  <c r="D78" i="2" s="1"/>
  <c r="K12" i="3"/>
  <c r="J12" i="3"/>
  <c r="D75" i="2" s="1"/>
  <c r="M11" i="3"/>
  <c r="D71" i="2" s="1"/>
  <c r="K11" i="3"/>
  <c r="J11" i="3"/>
  <c r="D68" i="2" s="1"/>
  <c r="M10" i="3"/>
  <c r="K10" i="3"/>
  <c r="J10" i="3"/>
  <c r="D61" i="2" s="1"/>
  <c r="M9" i="3"/>
  <c r="D57" i="2" s="1"/>
  <c r="K9" i="3"/>
  <c r="J9" i="3"/>
  <c r="M8" i="3"/>
  <c r="D50" i="2" s="1"/>
  <c r="K8" i="3"/>
  <c r="J8" i="3"/>
  <c r="D47" i="2" s="1"/>
  <c r="M7" i="3"/>
  <c r="D43" i="2" s="1"/>
  <c r="K7" i="3"/>
  <c r="J7" i="3"/>
  <c r="M6" i="3"/>
  <c r="K6" i="3"/>
  <c r="J6" i="3"/>
  <c r="D33" i="2" s="1"/>
  <c r="M5" i="3"/>
  <c r="D29" i="2" s="1"/>
  <c r="K5" i="3"/>
  <c r="L5" i="3" s="1"/>
  <c r="J5" i="3"/>
  <c r="M4" i="3"/>
  <c r="D22" i="2" s="1"/>
  <c r="K4" i="3"/>
  <c r="D20" i="2" s="1"/>
  <c r="J4" i="3"/>
  <c r="D19" i="2" s="1"/>
  <c r="O3" i="2"/>
  <c r="P5" i="3" s="1"/>
  <c r="D36" i="2"/>
  <c r="D64" i="2"/>
  <c r="D92" i="2"/>
  <c r="D120" i="2"/>
  <c r="D148" i="2"/>
  <c r="D27" i="2"/>
  <c r="D34" i="2"/>
  <c r="D41" i="2"/>
  <c r="D48" i="2"/>
  <c r="D55" i="2"/>
  <c r="D62" i="2"/>
  <c r="D69" i="2"/>
  <c r="D76" i="2"/>
  <c r="D83" i="2"/>
  <c r="D90" i="2"/>
  <c r="D97" i="2"/>
  <c r="D104" i="2"/>
  <c r="D111" i="2"/>
  <c r="D132" i="2"/>
  <c r="D146" i="2"/>
  <c r="D89" i="2"/>
  <c r="P4" i="2"/>
  <c r="N4" i="2"/>
  <c r="L7" i="3" l="1"/>
  <c r="L9" i="3"/>
  <c r="D56" i="2" s="1"/>
  <c r="L11" i="3"/>
  <c r="L13" i="3"/>
  <c r="D84" i="2" s="1"/>
  <c r="L15" i="3"/>
  <c r="L17" i="3"/>
  <c r="D112" i="2" s="1"/>
  <c r="L19" i="3"/>
  <c r="D126" i="2" s="1"/>
  <c r="L21" i="3"/>
  <c r="Q4" i="3"/>
  <c r="Q22" i="3"/>
  <c r="Q20" i="3"/>
  <c r="Q18" i="3"/>
  <c r="Q16" i="3"/>
  <c r="Q14" i="3"/>
  <c r="Q12" i="3"/>
  <c r="Q10" i="3"/>
  <c r="Q8" i="3"/>
  <c r="Q6" i="3"/>
  <c r="R4" i="3"/>
  <c r="E22" i="2" s="1"/>
  <c r="R22" i="3"/>
  <c r="E148" i="2" s="1"/>
  <c r="R20" i="3"/>
  <c r="E134" i="2" s="1"/>
  <c r="R18" i="3"/>
  <c r="E120" i="2" s="1"/>
  <c r="R16" i="3"/>
  <c r="R14" i="3"/>
  <c r="R12" i="3"/>
  <c r="E78" i="2" s="1"/>
  <c r="R10" i="3"/>
  <c r="E64" i="2" s="1"/>
  <c r="R8" i="3"/>
  <c r="R6" i="3"/>
  <c r="Q23" i="3"/>
  <c r="E154" i="2" s="1"/>
  <c r="Q21" i="3"/>
  <c r="Q19" i="3"/>
  <c r="Q17" i="3"/>
  <c r="Q15" i="3"/>
  <c r="Q13" i="3"/>
  <c r="E84" i="2" s="1"/>
  <c r="Q11" i="3"/>
  <c r="Q9" i="3"/>
  <c r="Q7" i="3"/>
  <c r="E42" i="2" s="1"/>
  <c r="Q5" i="3"/>
  <c r="E28" i="2" s="1"/>
  <c r="R23" i="3"/>
  <c r="E155" i="2" s="1"/>
  <c r="R21" i="3"/>
  <c r="R19" i="3"/>
  <c r="E127" i="2" s="1"/>
  <c r="R17" i="3"/>
  <c r="E113" i="2" s="1"/>
  <c r="R15" i="3"/>
  <c r="E99" i="2" s="1"/>
  <c r="R13" i="3"/>
  <c r="R11" i="3"/>
  <c r="E71" i="2" s="1"/>
  <c r="R9" i="3"/>
  <c r="E57" i="2" s="1"/>
  <c r="R7" i="3"/>
  <c r="E43" i="2" s="1"/>
  <c r="R5" i="3"/>
  <c r="L23" i="3"/>
  <c r="D154" i="2" s="1"/>
  <c r="L6" i="3"/>
  <c r="D35" i="2" s="1"/>
  <c r="L8" i="3"/>
  <c r="D49" i="2" s="1"/>
  <c r="L10" i="3"/>
  <c r="D63" i="2" s="1"/>
  <c r="L12" i="3"/>
  <c r="D77" i="2" s="1"/>
  <c r="L14" i="3"/>
  <c r="L16" i="3"/>
  <c r="D105" i="2" s="1"/>
  <c r="L20" i="3"/>
  <c r="D133" i="2" s="1"/>
  <c r="L22" i="3"/>
  <c r="D147" i="2" s="1"/>
  <c r="L24" i="3"/>
  <c r="L18" i="3"/>
  <c r="D119" i="2" s="1"/>
  <c r="O4" i="3"/>
  <c r="E19" i="2" s="1"/>
  <c r="O22" i="3"/>
  <c r="O20" i="3"/>
  <c r="O18" i="3"/>
  <c r="O16" i="3"/>
  <c r="E103" i="2" s="1"/>
  <c r="O14" i="3"/>
  <c r="O12" i="3"/>
  <c r="O10" i="3"/>
  <c r="O8" i="3"/>
  <c r="E47" i="2" s="1"/>
  <c r="O6" i="3"/>
  <c r="P4" i="3"/>
  <c r="P22" i="3"/>
  <c r="P20" i="3"/>
  <c r="E132" i="2" s="1"/>
  <c r="P18" i="3"/>
  <c r="E118" i="2" s="1"/>
  <c r="P16" i="3"/>
  <c r="E104" i="2" s="1"/>
  <c r="P14" i="3"/>
  <c r="P12" i="3"/>
  <c r="E76" i="2" s="1"/>
  <c r="P10" i="3"/>
  <c r="E62" i="2" s="1"/>
  <c r="P8" i="3"/>
  <c r="P6" i="3"/>
  <c r="E34" i="2" s="1"/>
  <c r="L4" i="3"/>
  <c r="D21" i="2" s="1"/>
  <c r="O23" i="3"/>
  <c r="O21" i="3"/>
  <c r="O19" i="3"/>
  <c r="O17" i="3"/>
  <c r="O15" i="3"/>
  <c r="O13" i="3"/>
  <c r="O11" i="3"/>
  <c r="E68" i="2" s="1"/>
  <c r="O9" i="3"/>
  <c r="E54" i="2" s="1"/>
  <c r="O7" i="3"/>
  <c r="O5" i="3"/>
  <c r="P23" i="3"/>
  <c r="E153" i="2" s="1"/>
  <c r="P21" i="3"/>
  <c r="P19" i="3"/>
  <c r="E125" i="2" s="1"/>
  <c r="P17" i="3"/>
  <c r="P15" i="3"/>
  <c r="P13" i="3"/>
  <c r="P11" i="3"/>
  <c r="E69" i="2" s="1"/>
  <c r="P9" i="3"/>
  <c r="P7" i="3"/>
  <c r="E41" i="2" s="1"/>
  <c r="D40" i="2"/>
  <c r="D138" i="2"/>
  <c r="D124" i="2"/>
  <c r="D110" i="2"/>
  <c r="D96" i="2"/>
  <c r="D82" i="2"/>
  <c r="D54" i="2"/>
  <c r="D26" i="2"/>
  <c r="E145" i="2"/>
  <c r="E139" i="2"/>
  <c r="E117" i="2"/>
  <c r="E111" i="2"/>
  <c r="E89" i="2"/>
  <c r="E83" i="2"/>
  <c r="E61" i="2"/>
  <c r="E55" i="2"/>
  <c r="E33" i="2"/>
  <c r="E27" i="2"/>
  <c r="E140" i="2"/>
  <c r="E112" i="2"/>
  <c r="E98" i="2"/>
  <c r="E92" i="2"/>
  <c r="E70" i="2"/>
  <c r="E56" i="2"/>
  <c r="E50" i="2"/>
  <c r="E48" i="2"/>
  <c r="E40" i="2"/>
  <c r="E36" i="2"/>
  <c r="E20" i="2"/>
  <c r="E106" i="2"/>
  <c r="E141" i="2"/>
  <c r="E85" i="2"/>
  <c r="E29" i="2"/>
  <c r="E131" i="2"/>
  <c r="E75" i="2"/>
  <c r="E146" i="2"/>
  <c r="E90" i="2"/>
  <c r="E21" i="2"/>
  <c r="E147" i="2"/>
  <c r="E133" i="2"/>
  <c r="E119" i="2"/>
  <c r="E105" i="2"/>
  <c r="E91" i="2"/>
  <c r="E77" i="2"/>
  <c r="E63" i="2"/>
  <c r="E49" i="2"/>
  <c r="E35" i="2"/>
  <c r="E152" i="2"/>
  <c r="E138" i="2"/>
  <c r="E124" i="2"/>
  <c r="E110" i="2"/>
  <c r="E96" i="2"/>
  <c r="E82" i="2"/>
  <c r="E26" i="2"/>
  <c r="E97" i="2"/>
  <c r="E126" i="2"/>
  <c r="D91" i="2"/>
  <c r="D140" i="2"/>
  <c r="D98" i="2"/>
  <c r="D70" i="2"/>
  <c r="D42" i="2"/>
  <c r="D28" i="2"/>
  <c r="O4" i="2"/>
  <c r="L98" i="1"/>
  <c r="K98" i="1"/>
  <c r="J98" i="1"/>
  <c r="I98" i="1"/>
  <c r="H98" i="1"/>
  <c r="G98" i="1"/>
  <c r="F98" i="1"/>
  <c r="E98" i="1"/>
  <c r="D98" i="1"/>
  <c r="C98" i="1"/>
  <c r="L50" i="1"/>
  <c r="L74" i="1" s="1"/>
  <c r="K50" i="1"/>
  <c r="K74" i="1" s="1"/>
  <c r="J50" i="1"/>
  <c r="J74" i="1" s="1"/>
  <c r="I50" i="1"/>
  <c r="I74" i="1" s="1"/>
  <c r="H50" i="1"/>
  <c r="H74" i="1" s="1"/>
  <c r="G50" i="1"/>
  <c r="G74" i="1" s="1"/>
  <c r="F50" i="1"/>
  <c r="F74" i="1" s="1"/>
  <c r="E50" i="1"/>
  <c r="D50" i="1"/>
  <c r="D74" i="1" s="1"/>
  <c r="C50" i="1"/>
  <c r="C74" i="1" s="1"/>
  <c r="L26" i="1"/>
  <c r="K26" i="1"/>
  <c r="J26" i="1"/>
  <c r="I26" i="1"/>
  <c r="H26" i="1"/>
  <c r="G26" i="1"/>
  <c r="F26" i="1"/>
  <c r="E26" i="1"/>
  <c r="D26" i="1"/>
  <c r="C26" i="1"/>
  <c r="C55" i="1"/>
  <c r="D55" i="1"/>
  <c r="E55" i="1"/>
  <c r="F55" i="1"/>
  <c r="G55" i="1"/>
  <c r="H55" i="1"/>
  <c r="I55" i="1"/>
  <c r="J55" i="1"/>
  <c r="K55" i="1"/>
  <c r="L55" i="1"/>
  <c r="C56" i="1"/>
  <c r="D56" i="1"/>
  <c r="E56" i="1"/>
  <c r="F56" i="1"/>
  <c r="G56" i="1"/>
  <c r="H56" i="1"/>
  <c r="I56" i="1"/>
  <c r="J56" i="1"/>
  <c r="K56" i="1"/>
  <c r="L56" i="1"/>
  <c r="C57" i="1"/>
  <c r="D57" i="1"/>
  <c r="E57" i="1"/>
  <c r="F57" i="1"/>
  <c r="G57" i="1"/>
  <c r="H57" i="1"/>
  <c r="I57" i="1"/>
  <c r="J57" i="1"/>
  <c r="K57" i="1"/>
  <c r="L57" i="1"/>
  <c r="C58" i="1"/>
  <c r="D58" i="1"/>
  <c r="E58" i="1"/>
  <c r="F58" i="1"/>
  <c r="G58" i="1"/>
  <c r="H58" i="1"/>
  <c r="I58" i="1"/>
  <c r="J58" i="1"/>
  <c r="K58" i="1"/>
  <c r="L58" i="1"/>
  <c r="C59" i="1"/>
  <c r="D59" i="1"/>
  <c r="E59" i="1"/>
  <c r="F59" i="1"/>
  <c r="G59" i="1"/>
  <c r="H59" i="1"/>
  <c r="I59" i="1"/>
  <c r="J59" i="1"/>
  <c r="K59" i="1"/>
  <c r="L59" i="1"/>
  <c r="C60" i="1"/>
  <c r="D60" i="1"/>
  <c r="E60" i="1"/>
  <c r="F60" i="1"/>
  <c r="G60" i="1"/>
  <c r="H60" i="1"/>
  <c r="I60" i="1"/>
  <c r="J60" i="1"/>
  <c r="K60" i="1"/>
  <c r="L60" i="1"/>
  <c r="C61" i="1"/>
  <c r="D61" i="1"/>
  <c r="E61" i="1"/>
  <c r="F61" i="1"/>
  <c r="G61" i="1"/>
  <c r="H61" i="1"/>
  <c r="I61" i="1"/>
  <c r="J61" i="1"/>
  <c r="K61" i="1"/>
  <c r="L61" i="1"/>
  <c r="C62" i="1"/>
  <c r="D62" i="1"/>
  <c r="E62" i="1"/>
  <c r="F62" i="1"/>
  <c r="G62" i="1"/>
  <c r="H62" i="1"/>
  <c r="I62" i="1"/>
  <c r="J62" i="1"/>
  <c r="K62" i="1"/>
  <c r="L62" i="1"/>
  <c r="C63" i="1"/>
  <c r="D63" i="1"/>
  <c r="E63" i="1"/>
  <c r="F63" i="1"/>
  <c r="G63" i="1"/>
  <c r="H63" i="1"/>
  <c r="I63" i="1"/>
  <c r="J63" i="1"/>
  <c r="K63" i="1"/>
  <c r="L63" i="1"/>
  <c r="C64" i="1"/>
  <c r="D64" i="1"/>
  <c r="E64" i="1"/>
  <c r="F64" i="1"/>
  <c r="G64" i="1"/>
  <c r="H64" i="1"/>
  <c r="I64" i="1"/>
  <c r="J64" i="1"/>
  <c r="K64" i="1"/>
  <c r="L64" i="1"/>
  <c r="C65" i="1"/>
  <c r="D65" i="1"/>
  <c r="E65" i="1"/>
  <c r="F65" i="1"/>
  <c r="G65" i="1"/>
  <c r="H65" i="1"/>
  <c r="I65" i="1"/>
  <c r="J65" i="1"/>
  <c r="K65" i="1"/>
  <c r="L65" i="1"/>
  <c r="C66" i="1"/>
  <c r="D66" i="1"/>
  <c r="E66" i="1"/>
  <c r="F66" i="1"/>
  <c r="G66" i="1"/>
  <c r="H66" i="1"/>
  <c r="I66" i="1"/>
  <c r="J66" i="1"/>
  <c r="K66" i="1"/>
  <c r="L66" i="1"/>
  <c r="C67" i="1"/>
  <c r="D67" i="1"/>
  <c r="E67" i="1"/>
  <c r="F67" i="1"/>
  <c r="G67" i="1"/>
  <c r="H67" i="1"/>
  <c r="I67" i="1"/>
  <c r="J67" i="1"/>
  <c r="K67" i="1"/>
  <c r="L67" i="1"/>
  <c r="C68" i="1"/>
  <c r="D68" i="1"/>
  <c r="E68" i="1"/>
  <c r="F68" i="1"/>
  <c r="G68" i="1"/>
  <c r="H68" i="1"/>
  <c r="I68" i="1"/>
  <c r="J68" i="1"/>
  <c r="K68" i="1"/>
  <c r="L68" i="1"/>
  <c r="C69" i="1"/>
  <c r="D69" i="1"/>
  <c r="E69" i="1"/>
  <c r="F69" i="1"/>
  <c r="G69" i="1"/>
  <c r="H69" i="1"/>
  <c r="I69" i="1"/>
  <c r="J69" i="1"/>
  <c r="K69" i="1"/>
  <c r="L69" i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C72" i="1"/>
  <c r="D72" i="1"/>
  <c r="E72" i="1"/>
  <c r="F72" i="1"/>
  <c r="G72" i="1"/>
  <c r="H72" i="1"/>
  <c r="I72" i="1"/>
  <c r="J72" i="1"/>
  <c r="K72" i="1"/>
  <c r="L72" i="1"/>
  <c r="C73" i="1"/>
  <c r="D73" i="1"/>
  <c r="E73" i="1"/>
  <c r="F73" i="1"/>
  <c r="G73" i="1"/>
  <c r="H73" i="1"/>
  <c r="I73" i="1"/>
  <c r="J73" i="1"/>
  <c r="K73" i="1"/>
  <c r="L73" i="1"/>
  <c r="D54" i="1"/>
  <c r="E54" i="1"/>
  <c r="F54" i="1"/>
  <c r="G54" i="1"/>
  <c r="H54" i="1"/>
  <c r="I54" i="1"/>
  <c r="J54" i="1"/>
  <c r="K54" i="1"/>
  <c r="L54" i="1"/>
  <c r="C54" i="1"/>
  <c r="N9" i="2" l="1"/>
  <c r="F24" i="3"/>
  <c r="G23" i="3"/>
  <c r="F154" i="2" s="1"/>
  <c r="E23" i="3"/>
  <c r="F152" i="2" s="1"/>
  <c r="H22" i="3"/>
  <c r="F22" i="3"/>
  <c r="F146" i="2" s="1"/>
  <c r="G21" i="3"/>
  <c r="F140" i="2" s="1"/>
  <c r="E21" i="3"/>
  <c r="F138" i="2" s="1"/>
  <c r="H20" i="3"/>
  <c r="F20" i="3"/>
  <c r="F132" i="2" s="1"/>
  <c r="G19" i="3"/>
  <c r="F126" i="2" s="1"/>
  <c r="E19" i="3"/>
  <c r="F124" i="2" s="1"/>
  <c r="H18" i="3"/>
  <c r="F18" i="3"/>
  <c r="F118" i="2" s="1"/>
  <c r="G17" i="3"/>
  <c r="F112" i="2" s="1"/>
  <c r="E17" i="3"/>
  <c r="F110" i="2" s="1"/>
  <c r="H16" i="3"/>
  <c r="F16" i="3"/>
  <c r="F104" i="2" s="1"/>
  <c r="G15" i="3"/>
  <c r="F98" i="2" s="1"/>
  <c r="E15" i="3"/>
  <c r="F96" i="2" s="1"/>
  <c r="H14" i="3"/>
  <c r="F14" i="3"/>
  <c r="G13" i="3"/>
  <c r="F84" i="2" s="1"/>
  <c r="E13" i="3"/>
  <c r="F82" i="2" s="1"/>
  <c r="H12" i="3"/>
  <c r="F78" i="2" s="1"/>
  <c r="F12" i="3"/>
  <c r="F76" i="2" s="1"/>
  <c r="G11" i="3"/>
  <c r="F70" i="2" s="1"/>
  <c r="E11" i="3"/>
  <c r="F68" i="2" s="1"/>
  <c r="H10" i="3"/>
  <c r="F64" i="2" s="1"/>
  <c r="F10" i="3"/>
  <c r="F62" i="2" s="1"/>
  <c r="G9" i="3"/>
  <c r="F56" i="2" s="1"/>
  <c r="E9" i="3"/>
  <c r="F54" i="2" s="1"/>
  <c r="H8" i="3"/>
  <c r="F50" i="2" s="1"/>
  <c r="F8" i="3"/>
  <c r="F48" i="2" s="1"/>
  <c r="G7" i="3"/>
  <c r="F42" i="2" s="1"/>
  <c r="E7" i="3"/>
  <c r="F40" i="2" s="1"/>
  <c r="H6" i="3"/>
  <c r="F36" i="2" s="1"/>
  <c r="F6" i="3"/>
  <c r="F34" i="2" s="1"/>
  <c r="G5" i="3"/>
  <c r="F28" i="2" s="1"/>
  <c r="E5" i="3"/>
  <c r="F26" i="2" s="1"/>
  <c r="H24" i="3"/>
  <c r="E24" i="3"/>
  <c r="H23" i="3"/>
  <c r="F23" i="3"/>
  <c r="F153" i="2" s="1"/>
  <c r="G22" i="3"/>
  <c r="F147" i="2" s="1"/>
  <c r="E22" i="3"/>
  <c r="F145" i="2" s="1"/>
  <c r="H21" i="3"/>
  <c r="F21" i="3"/>
  <c r="F139" i="2" s="1"/>
  <c r="G20" i="3"/>
  <c r="F133" i="2" s="1"/>
  <c r="E20" i="3"/>
  <c r="F131" i="2" s="1"/>
  <c r="H19" i="3"/>
  <c r="F19" i="3"/>
  <c r="F125" i="2" s="1"/>
  <c r="G18" i="3"/>
  <c r="F119" i="2" s="1"/>
  <c r="E18" i="3"/>
  <c r="F117" i="2" s="1"/>
  <c r="H17" i="3"/>
  <c r="F17" i="3"/>
  <c r="F111" i="2" s="1"/>
  <c r="G16" i="3"/>
  <c r="E16" i="3"/>
  <c r="F103" i="2" s="1"/>
  <c r="H15" i="3"/>
  <c r="F15" i="3"/>
  <c r="F97" i="2" s="1"/>
  <c r="G14" i="3"/>
  <c r="F91" i="2" s="1"/>
  <c r="E14" i="3"/>
  <c r="F89" i="2" s="1"/>
  <c r="H13" i="3"/>
  <c r="F13" i="3"/>
  <c r="F83" i="2" s="1"/>
  <c r="G12" i="3"/>
  <c r="F77" i="2" s="1"/>
  <c r="E12" i="3"/>
  <c r="F75" i="2" s="1"/>
  <c r="H11" i="3"/>
  <c r="F71" i="2" s="1"/>
  <c r="F11" i="3"/>
  <c r="F69" i="2" s="1"/>
  <c r="G10" i="3"/>
  <c r="F63" i="2" s="1"/>
  <c r="E10" i="3"/>
  <c r="F61" i="2" s="1"/>
  <c r="H9" i="3"/>
  <c r="F57" i="2" s="1"/>
  <c r="F9" i="3"/>
  <c r="F55" i="2" s="1"/>
  <c r="G8" i="3"/>
  <c r="F49" i="2" s="1"/>
  <c r="E8" i="3"/>
  <c r="F47" i="2" s="1"/>
  <c r="H7" i="3"/>
  <c r="F43" i="2" s="1"/>
  <c r="F7" i="3"/>
  <c r="F41" i="2" s="1"/>
  <c r="G6" i="3"/>
  <c r="F35" i="2" s="1"/>
  <c r="E6" i="3"/>
  <c r="F33" i="2" s="1"/>
  <c r="H5" i="3"/>
  <c r="F29" i="2" s="1"/>
  <c r="F5" i="3"/>
  <c r="F27" i="2" s="1"/>
  <c r="H4" i="3"/>
  <c r="F22" i="2" s="1"/>
  <c r="F4" i="3"/>
  <c r="F20" i="2" s="1"/>
  <c r="G4" i="3"/>
  <c r="F21" i="2" s="1"/>
  <c r="E4" i="3"/>
  <c r="F19" i="2" s="1"/>
  <c r="F9" i="2"/>
  <c r="C11" i="2"/>
  <c r="B9" i="2"/>
  <c r="G11" i="2"/>
  <c r="K11" i="2" s="1"/>
  <c r="E74" i="1"/>
  <c r="F90" i="2"/>
  <c r="F105" i="2"/>
  <c r="G24" i="3" l="1"/>
  <c r="J9" i="2"/>
  <c r="F85" i="2"/>
  <c r="F92" i="2"/>
  <c r="F99" i="2"/>
  <c r="F106" i="2"/>
  <c r="F113" i="2"/>
  <c r="F120" i="2"/>
  <c r="F127" i="2"/>
  <c r="F134" i="2"/>
  <c r="F141" i="2"/>
  <c r="F148" i="2"/>
  <c r="F155" i="2"/>
</calcChain>
</file>

<file path=xl/comments1.xml><?xml version="1.0" encoding="utf-8"?>
<comments xmlns="http://schemas.openxmlformats.org/spreadsheetml/2006/main">
  <authors>
    <author>Melih Met (TR - Duzce)</author>
  </authors>
  <commentList>
    <comment ref="R7" authorId="0">
      <text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<sst xmlns="http://schemas.openxmlformats.org/spreadsheetml/2006/main" count="419" uniqueCount="100">
  <si>
    <t>Line Nr: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</si>
  <si>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</si>
  <si>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</si>
  <si>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</si>
  <si>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</si>
  <si>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</si>
  <si>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</si>
  <si>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</si>
  <si>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</si>
  <si>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</si>
  <si>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</si>
  <si>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</si>
  <si>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</si>
  <si>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</si>
  <si>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</si>
  <si>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</si>
  <si>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</si>
  <si>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</si>
  <si>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</si>
  <si>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</si>
  <si>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</si>
  <si>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Efficiency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</si>
  <si>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</si>
  <si>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</si>
  <si>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</si>
  <si>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</si>
  <si>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</si>
  <si>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</si>
  <si>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</si>
  <si>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</si>
  <si>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</si>
  <si>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</si>
  <si>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Total</t>
  </si>
  <si>
    <t>Production</t>
  </si>
  <si>
    <t>Scrap</t>
  </si>
  <si>
    <t>Scrap Rate</t>
  </si>
  <si>
    <t>Last Week</t>
  </si>
  <si>
    <t>Values</t>
  </si>
  <si>
    <t>Change</t>
  </si>
  <si>
    <t>Average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</si>
  <si>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</si>
  <si>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</si>
  <si>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</si>
  <si>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</si>
  <si>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</si>
  <si>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</si>
  <si>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</si>
  <si>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</si>
  <si>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</si>
  <si>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</si>
  <si>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</si>
  <si>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</si>
  <si>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</si>
  <si>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</si>
  <si>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</si>
  <si>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</si>
  <si>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</si>
  <si>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</si>
  <si>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</si>
  <si>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</si>
  <si>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</si>
  <si>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</si>
  <si>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</si>
  <si>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</si>
  <si>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</si>
  <si>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</si>
  <si>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</si>
  <si>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</si>
  <si>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</si>
  <si>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</si>
  <si>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</si>
  <si>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</si>
  <si>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</si>
  <si>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</si>
  <si>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</si>
  <si>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</si>
  <si>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</si>
  <si>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</si>
  <si>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</si>
  <si>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</si>
  <si>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</si>
  <si>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</si>
  <si>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Start Week</t>
  </si>
  <si>
    <t>End Week</t>
  </si>
  <si>
    <t>S.Rate</t>
  </si>
  <si>
    <t>LWP</t>
  </si>
  <si>
    <t>LWS</t>
  </si>
  <si>
    <t>LWSR</t>
  </si>
  <si>
    <t>LWE</t>
  </si>
  <si>
    <t>ChangeP</t>
  </si>
  <si>
    <t>ChangeS</t>
  </si>
  <si>
    <t>ChangeSR</t>
  </si>
  <si>
    <t>ChangeE</t>
  </si>
  <si>
    <t>Weeky Avg:</t>
  </si>
  <si>
    <t>-----------------------------------</t>
  </si>
  <si>
    <t>unit</t>
  </si>
  <si>
    <t>Weekly Production Report</t>
  </si>
  <si>
    <t>Hover over to see weekly calendar</t>
  </si>
  <si>
    <t>Weekly Trend</t>
  </si>
  <si>
    <t>For more templates and tutorials, visit beatexcel.com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</si>
</sst>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4" fillId="2" borderId="0" xfId="0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9" fontId="4" fillId="2" borderId="0" xfId="0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3" fontId="0" fillId="0" borderId="1" xfId="0" applyNumberFormat="1" applyBorder="1"/>
    <xf numFmtId="0" fontId="4" fillId="4" borderId="0" xfId="0" applyFont="1" applyFill="1" applyBorder="1" applyAlignment="1">
      <alignment vertical="center"/>
    </xf>
    <xf numFmtId="1" fontId="4" fillId="4" borderId="0" xfId="0" applyNumberFormat="1" applyFont="1" applyFill="1" applyBorder="1" applyAlignment="1">
      <alignment vertical="center"/>
    </xf>
    <xf numFmtId="9" fontId="4" fillId="4" borderId="0" xfId="1" applyFont="1" applyFill="1" applyBorder="1" applyAlignment="1">
      <alignment vertical="center"/>
    </xf>
    <xf numFmtId="9" fontId="4" fillId="4" borderId="0" xfId="0" applyNumberFormat="1" applyFont="1" applyFill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/>
    <xf numFmtId="9" fontId="0" fillId="0" borderId="0" xfId="1" applyFont="1" applyBorder="1"/>
    <xf numFmtId="164" fontId="0" fillId="0" borderId="0" xfId="1" applyNumberFormat="1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9" fontId="4" fillId="0" borderId="0" xfId="1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/>
    <xf numFmtId="3" fontId="0" fillId="0" borderId="0" xfId="0" applyNumberFormat="1" applyFill="1" applyBorder="1"/>
    <xf numFmtId="164" fontId="0" fillId="0" borderId="0" xfId="1" applyNumberFormat="1" applyFont="1" applyFill="1" applyBorder="1"/>
    <xf numFmtId="0" fontId="2" fillId="0" borderId="0" xfId="0" applyFont="1" applyFill="1" applyBorder="1" applyAlignment="1">
      <alignment vertical="center"/>
    </xf>
    <xf numFmtId="9" fontId="0" fillId="0" borderId="0" xfId="1" applyNumberFormat="1" applyFont="1" applyBorder="1"/>
    <xf numFmtId="164" fontId="4" fillId="2" borderId="0" xfId="0" applyNumberFormat="1" applyFont="1" applyFill="1" applyBorder="1" applyAlignment="1">
      <alignment vertical="center"/>
    </xf>
    <xf numFmtId="0" fontId="5" fillId="0" borderId="0" xfId="0" applyFont="1"/>
    <xf numFmtId="0" fontId="0" fillId="2" borderId="0" xfId="0" applyFill="1" applyBorder="1" applyAlignment="1"/>
    <xf numFmtId="0" fontId="4" fillId="0" borderId="0" xfId="0" applyFont="1" applyBorder="1"/>
    <xf numFmtId="0" fontId="6" fillId="2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0" fillId="2" borderId="0" xfId="0" quotePrefix="1" applyFill="1" applyBorder="1" applyAlignment="1">
      <alignment horizontal="center"/>
    </xf>
    <xf numFmtId="10" fontId="7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0" fontId="4" fillId="2" borderId="0" xfId="1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left" vertical="center"/>
    </xf>
    <xf numFmtId="0" fontId="11" fillId="3" borderId="2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605116</xdr:colOff>
      <xdr:row>0</xdr:row>
      <xdr:rowOff>134472</xdr:rowOff>
    </xdr:from>
    <xdr:to>
      <xdr:col>19</xdr:col>
      <xdr:colOff>0</xdr:colOff>
      <xdr:row>4</xdr:row>
      <xdr:rowOff>123266</xdr:rowOff>
    </xdr:to>
    <xdr:sp macro="" textlink="">
      <xdr:nvSpPr>
        <xdr:cNvPr id="2" name="Rectangular Callout 1"/>
        <xdr:cNvSpPr/>
      </xdr:nvSpPr>
      <xdr:spPr>
        <a:xfrm rot="5400000">
          <a:off x="10539132" y="-128868"/>
          <a:ext cx="750794" cy="1277473"/>
        </a:xfrm>
        <a:prstGeom prst="wedgeRectCallout">
          <a:avLst>
            <a:gd name="adj1" fmla="val -16355"/>
            <a:gd name="adj2" fmla="val 80921"/>
          </a:avLst>
        </a:prstGeom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rtlCol="0" anchor="t"/>
        <a:lstStyle/>
        <a:p>
          <a:pPr algn="l"/>
          <a:r>
            <a:rPr lang="tr-TR" sz="1100"/>
            <a:t>Change weeks to display  related information.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eatexcel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B98"/>
  <sheetViews>
    <sheetView topLeftCell="A37" zoomScale="85" zoomScaleNormal="85" workbookViewId="0">
      <selection activeCell="B53" sqref="B53"/>
    </sheetView>
  </sheetViews>
  <sheetFormatPr defaultRowHeight="15" x14ac:dyDescent="0.25"/>
  <cols>
    <col min="2" max="2" width="17.28515625" bestFit="1" customWidth="1"/>
    <col min="3" max="54" width="9.7109375" customWidth="1"/>
  </cols>
  <sheetData>
    <row r="2" spans="2:54" s="2" customFormat="1" x14ac:dyDescent="0.25"/>
    <row r="4" spans="2:54" x14ac:dyDescent="0.25">
      <c r="B4" s="2" t="s">
        <v>33</v>
      </c>
    </row>
    <row r="5" spans="2:54" s="1" customFormat="1" x14ac:dyDescent="0.25">
      <c r="B5" s="3" t="s">
        <v>0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  <c r="AM5" s="3" t="s">
        <v>66</v>
      </c>
      <c r="AN5" s="3" t="s">
        <v>67</v>
      </c>
      <c r="AO5" s="3" t="s">
        <v>68</v>
      </c>
      <c r="AP5" s="3" t="s">
        <v>69</v>
      </c>
      <c r="AQ5" s="3" t="s">
        <v>70</v>
      </c>
      <c r="AR5" s="3" t="s">
        <v>71</v>
      </c>
      <c r="AS5" s="3" t="s">
        <v>72</v>
      </c>
      <c r="AT5" s="3" t="s">
        <v>73</v>
      </c>
      <c r="AU5" s="3" t="s">
        <v>74</v>
      </c>
      <c r="AV5" s="3" t="s">
        <v>75</v>
      </c>
      <c r="AW5" s="3" t="s">
        <v>76</v>
      </c>
      <c r="AX5" s="3" t="s">
        <v>77</v>
      </c>
      <c r="AY5" s="3" t="s">
        <v>78</v>
      </c>
      <c r="AZ5" s="3" t="s">
        <v>79</v>
      </c>
      <c r="BA5" s="3" t="s">
        <v>80</v>
      </c>
      <c r="BB5" s="3" t="s">
        <v>81</v>
      </c>
    </row>
    <row r="6" spans="2:54" x14ac:dyDescent="0.25">
      <c r="B6" s="4" t="s">
        <v>1</v>
      </c>
      <c r="C6" s="12">
        <v>90000</v>
      </c>
      <c r="D6" s="12">
        <v>107100</v>
      </c>
      <c r="E6" s="12">
        <v>110455</v>
      </c>
      <c r="F6" s="12">
        <v>112455</v>
      </c>
      <c r="G6" s="12">
        <v>127074.15</v>
      </c>
      <c r="H6" s="12">
        <v>148676.7555</v>
      </c>
      <c r="I6" s="12">
        <v>176925.339045</v>
      </c>
      <c r="J6" s="12">
        <v>164540.56531184999</v>
      </c>
      <c r="K6" s="12">
        <v>177703.810536798</v>
      </c>
      <c r="L6" s="12">
        <v>197251.22969584577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2:54" x14ac:dyDescent="0.25">
      <c r="B7" s="4" t="s">
        <v>2</v>
      </c>
      <c r="C7" s="12">
        <v>98000</v>
      </c>
      <c r="D7" s="12">
        <v>101920</v>
      </c>
      <c r="E7" s="12">
        <v>94785.600000000006</v>
      </c>
      <c r="F7" s="12">
        <v>95733.456000000006</v>
      </c>
      <c r="G7" s="12">
        <v>90946.783200000005</v>
      </c>
      <c r="H7" s="12">
        <v>91856.251032</v>
      </c>
      <c r="I7" s="12">
        <v>85426.31345976</v>
      </c>
      <c r="J7" s="12">
        <v>99948.786747919206</v>
      </c>
      <c r="K7" s="12">
        <v>96950.323145481627</v>
      </c>
      <c r="L7" s="12">
        <v>105675.85222857498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2:54" x14ac:dyDescent="0.25">
      <c r="B8" s="4" t="s">
        <v>3</v>
      </c>
      <c r="C8" s="12">
        <v>92000</v>
      </c>
      <c r="D8" s="12">
        <v>104880</v>
      </c>
      <c r="E8" s="12">
        <v>101733.6</v>
      </c>
      <c r="F8" s="12">
        <v>95629.584000000003</v>
      </c>
      <c r="G8" s="12">
        <v>109974.02160000001</v>
      </c>
      <c r="H8" s="12">
        <v>119871.683544</v>
      </c>
      <c r="I8" s="12">
        <v>104288.36468328</v>
      </c>
      <c r="J8" s="12">
        <v>93859.528214952006</v>
      </c>
      <c r="K8" s="12">
        <v>109815.64801149385</v>
      </c>
      <c r="L8" s="12">
        <v>106521.17857114904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2:54" x14ac:dyDescent="0.25">
      <c r="B9" s="4" t="s">
        <v>4</v>
      </c>
      <c r="C9" s="12">
        <v>92000</v>
      </c>
      <c r="D9" s="12">
        <v>75440</v>
      </c>
      <c r="E9" s="12">
        <v>79966.399999999994</v>
      </c>
      <c r="F9" s="12">
        <v>65572.447999999989</v>
      </c>
      <c r="G9" s="12">
        <v>65572.447999999989</v>
      </c>
      <c r="H9" s="12">
        <v>65572.447999999989</v>
      </c>
      <c r="I9" s="12">
        <v>60982.376639999988</v>
      </c>
      <c r="J9" s="12">
        <v>69519.909369599991</v>
      </c>
      <c r="K9" s="12">
        <v>61872.719338943993</v>
      </c>
      <c r="L9" s="12">
        <v>67441.264079448956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2:54" x14ac:dyDescent="0.25">
      <c r="B10" s="4" t="s">
        <v>5</v>
      </c>
      <c r="C10" s="12">
        <v>96000</v>
      </c>
      <c r="D10" s="12">
        <v>81600</v>
      </c>
      <c r="E10" s="12">
        <v>90840</v>
      </c>
      <c r="F10" s="12">
        <v>93840</v>
      </c>
      <c r="G10" s="12">
        <v>81640.800000000003</v>
      </c>
      <c r="H10" s="12">
        <v>74293.127999999997</v>
      </c>
      <c r="I10" s="12">
        <v>69835.54032</v>
      </c>
      <c r="J10" s="12">
        <v>77517.449755199996</v>
      </c>
      <c r="K10" s="12">
        <v>87594.718223375996</v>
      </c>
      <c r="L10" s="12">
        <v>86718.77104114223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2:54" x14ac:dyDescent="0.25">
      <c r="B11" s="4" t="s">
        <v>6</v>
      </c>
      <c r="C11" s="12">
        <v>92000</v>
      </c>
      <c r="D11" s="12">
        <v>91080</v>
      </c>
      <c r="E11" s="12">
        <v>101098.8</v>
      </c>
      <c r="F11" s="12">
        <v>119296.584</v>
      </c>
      <c r="G11" s="12">
        <v>130033.27656</v>
      </c>
      <c r="H11" s="12">
        <v>120930.9472008</v>
      </c>
      <c r="I11" s="12">
        <v>104000.614592688</v>
      </c>
      <c r="J11" s="12">
        <v>95680.565425272958</v>
      </c>
      <c r="K11" s="12">
        <v>104291.81631354752</v>
      </c>
      <c r="L11" s="12">
        <v>116806.83427117323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2:54" x14ac:dyDescent="0.25">
      <c r="B12" s="4" t="s">
        <v>7</v>
      </c>
      <c r="C12" s="12">
        <v>85000</v>
      </c>
      <c r="D12" s="12">
        <v>85850</v>
      </c>
      <c r="E12" s="12">
        <v>85850</v>
      </c>
      <c r="F12" s="12">
        <v>72972.5</v>
      </c>
      <c r="G12" s="12">
        <v>83918.375</v>
      </c>
      <c r="H12" s="12">
        <v>94827.763749999998</v>
      </c>
      <c r="I12" s="12">
        <v>77758.766275000002</v>
      </c>
      <c r="J12" s="12">
        <v>80091.529263250006</v>
      </c>
      <c r="K12" s="12">
        <v>84096.105726412512</v>
      </c>
      <c r="L12" s="12">
        <v>72322.650924714762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2:54" x14ac:dyDescent="0.25">
      <c r="B13" s="4" t="s">
        <v>8</v>
      </c>
      <c r="C13" s="12">
        <v>86000</v>
      </c>
      <c r="D13" s="12">
        <v>80840</v>
      </c>
      <c r="E13" s="12">
        <v>71139.199999999997</v>
      </c>
      <c r="F13" s="12">
        <v>78964.512000000002</v>
      </c>
      <c r="G13" s="12">
        <v>63961.254719999997</v>
      </c>
      <c r="H13" s="12">
        <v>69078.1550976</v>
      </c>
      <c r="I13" s="12">
        <v>69078.1550976</v>
      </c>
      <c r="J13" s="12">
        <v>58716.431832959999</v>
      </c>
      <c r="K13" s="12">
        <v>55780.610241311995</v>
      </c>
      <c r="L13" s="12">
        <v>62474.283470269438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2:54" x14ac:dyDescent="0.25">
      <c r="B14" s="4" t="s">
        <v>9</v>
      </c>
      <c r="C14" s="12">
        <v>89000</v>
      </c>
      <c r="D14" s="12">
        <v>81880</v>
      </c>
      <c r="E14" s="12">
        <v>96618.4</v>
      </c>
      <c r="F14" s="12">
        <v>77294.720000000001</v>
      </c>
      <c r="G14" s="12">
        <v>86570.0864</v>
      </c>
      <c r="H14" s="12">
        <v>88301.488127999997</v>
      </c>
      <c r="I14" s="12">
        <v>71524.205383680004</v>
      </c>
      <c r="J14" s="12">
        <v>75815.657706700804</v>
      </c>
      <c r="K14" s="12">
        <v>76573.814283767817</v>
      </c>
      <c r="L14" s="12">
        <v>68916.432855391031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2:54" x14ac:dyDescent="0.25">
      <c r="B15" s="4" t="s">
        <v>10</v>
      </c>
      <c r="C15" s="12">
        <v>98000</v>
      </c>
      <c r="D15" s="12">
        <v>102900</v>
      </c>
      <c r="E15" s="12">
        <v>104958</v>
      </c>
      <c r="F15" s="12">
        <v>119652.12</v>
      </c>
      <c r="G15" s="12">
        <v>120848.6412</v>
      </c>
      <c r="H15" s="12">
        <v>119640.154788</v>
      </c>
      <c r="I15" s="12">
        <v>116050.95014436</v>
      </c>
      <c r="J15" s="12">
        <v>134619.1021674576</v>
      </c>
      <c r="K15" s="12">
        <v>142696.24829750505</v>
      </c>
      <c r="L15" s="12">
        <v>122718.77353585434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2:54" x14ac:dyDescent="0.25">
      <c r="B16" s="4" t="s">
        <v>11</v>
      </c>
      <c r="C16" s="12">
        <v>97000</v>
      </c>
      <c r="D16" s="12">
        <v>109610</v>
      </c>
      <c r="E16" s="12">
        <v>99745.1</v>
      </c>
      <c r="F16" s="12">
        <v>96752.747000000003</v>
      </c>
      <c r="G16" s="12">
        <v>105460.49423000001</v>
      </c>
      <c r="H16" s="12">
        <v>95969.049749300015</v>
      </c>
      <c r="I16" s="12">
        <v>86372.144774370012</v>
      </c>
      <c r="J16" s="12">
        <v>74280.044505958213</v>
      </c>
      <c r="K16" s="12">
        <v>70566.042280660302</v>
      </c>
      <c r="L16" s="12">
        <v>70566.042280660302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2:54" x14ac:dyDescent="0.25">
      <c r="B17" s="4" t="s">
        <v>12</v>
      </c>
      <c r="C17" s="12">
        <v>86000</v>
      </c>
      <c r="D17" s="12">
        <v>75680</v>
      </c>
      <c r="E17" s="12">
        <v>68868.800000000003</v>
      </c>
      <c r="F17" s="12">
        <v>64736.672000000006</v>
      </c>
      <c r="G17" s="12">
        <v>55673.537920000002</v>
      </c>
      <c r="H17" s="12">
        <v>56787.008678400001</v>
      </c>
      <c r="I17" s="12">
        <v>62465.709546240003</v>
      </c>
      <c r="J17" s="12">
        <v>63715.023737164804</v>
      </c>
      <c r="K17" s="12">
        <v>66900.774924023048</v>
      </c>
      <c r="L17" s="12">
        <v>54858.635437698897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2:54" x14ac:dyDescent="0.25">
      <c r="B18" s="4" t="s">
        <v>13</v>
      </c>
      <c r="C18" s="12">
        <v>90000</v>
      </c>
      <c r="D18" s="12">
        <v>99000</v>
      </c>
      <c r="E18" s="12">
        <v>103950</v>
      </c>
      <c r="F18" s="12">
        <v>87318</v>
      </c>
      <c r="G18" s="12">
        <v>92557.08</v>
      </c>
      <c r="H18" s="12">
        <v>100887.2172</v>
      </c>
      <c r="I18" s="12">
        <v>111984.811092</v>
      </c>
      <c r="J18" s="12">
        <v>131022.22897764</v>
      </c>
      <c r="K18" s="12">
        <v>106128.00547188841</v>
      </c>
      <c r="L18" s="12">
        <v>106128.00547188841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2:54" x14ac:dyDescent="0.25">
      <c r="B19" s="4" t="s">
        <v>14</v>
      </c>
      <c r="C19" s="12">
        <v>95000</v>
      </c>
      <c r="D19" s="12">
        <v>104500</v>
      </c>
      <c r="E19" s="12">
        <v>88825</v>
      </c>
      <c r="F19" s="12">
        <v>71060</v>
      </c>
      <c r="G19" s="12">
        <v>60401</v>
      </c>
      <c r="H19" s="12">
        <v>53756.89</v>
      </c>
      <c r="I19" s="12">
        <v>54832.027799999996</v>
      </c>
      <c r="J19" s="12">
        <v>53187.066965999999</v>
      </c>
      <c r="K19" s="12">
        <v>48400.230939059998</v>
      </c>
      <c r="L19" s="12">
        <v>53724.256342356595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2:54" x14ac:dyDescent="0.25">
      <c r="B20" s="4" t="s">
        <v>15</v>
      </c>
      <c r="C20" s="12">
        <v>96000</v>
      </c>
      <c r="D20" s="12">
        <v>88320</v>
      </c>
      <c r="E20" s="12">
        <v>77721.600000000006</v>
      </c>
      <c r="F20" s="12">
        <v>80053.248000000007</v>
      </c>
      <c r="G20" s="12">
        <v>77651.650560000009</v>
      </c>
      <c r="H20" s="12">
        <v>71439.518515200005</v>
      </c>
      <c r="I20" s="12">
        <v>77154.679996416002</v>
      </c>
      <c r="J20" s="12">
        <v>80240.867196272637</v>
      </c>
      <c r="K20" s="12">
        <v>85055.319228048989</v>
      </c>
      <c r="L20" s="12">
        <v>99514.723496817314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2:54" x14ac:dyDescent="0.25">
      <c r="B21" s="4" t="s">
        <v>16</v>
      </c>
      <c r="C21" s="12">
        <v>99000</v>
      </c>
      <c r="D21" s="12">
        <v>109890</v>
      </c>
      <c r="E21" s="12">
        <v>93406.5</v>
      </c>
      <c r="F21" s="12">
        <v>82197.72</v>
      </c>
      <c r="G21" s="12">
        <v>65758.176000000007</v>
      </c>
      <c r="H21" s="12">
        <v>59839.940160000006</v>
      </c>
      <c r="I21" s="12">
        <v>65823.93417600001</v>
      </c>
      <c r="J21" s="12">
        <v>57925.062074880007</v>
      </c>
      <c r="K21" s="12">
        <v>50394.804005145605</v>
      </c>
      <c r="L21" s="12">
        <v>40819.791244167936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2:54" x14ac:dyDescent="0.25">
      <c r="B22" s="4" t="s">
        <v>17</v>
      </c>
      <c r="C22" s="12">
        <v>91000</v>
      </c>
      <c r="D22" s="12">
        <v>80990</v>
      </c>
      <c r="E22" s="12">
        <v>78560.3</v>
      </c>
      <c r="F22" s="12">
        <v>76989.093999999997</v>
      </c>
      <c r="G22" s="12">
        <v>80838.548699999999</v>
      </c>
      <c r="H22" s="12">
        <v>96197.872952999998</v>
      </c>
      <c r="I22" s="12">
        <v>104855.68151877</v>
      </c>
      <c r="J22" s="12">
        <v>85981.658845391401</v>
      </c>
      <c r="K22" s="12">
        <v>79103.126137760089</v>
      </c>
      <c r="L22" s="12">
        <v>94132.720103934509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2:54" x14ac:dyDescent="0.25">
      <c r="B23" s="4" t="s">
        <v>18</v>
      </c>
      <c r="C23" s="12">
        <v>85000</v>
      </c>
      <c r="D23" s="12">
        <v>73950</v>
      </c>
      <c r="E23" s="12">
        <v>63597</v>
      </c>
      <c r="F23" s="12">
        <v>60417.15</v>
      </c>
      <c r="G23" s="12">
        <v>60417.15</v>
      </c>
      <c r="H23" s="12">
        <v>60417.15</v>
      </c>
      <c r="I23" s="12">
        <v>70688.065499999997</v>
      </c>
      <c r="J23" s="12">
        <v>77756.872049999991</v>
      </c>
      <c r="K23" s="12">
        <v>79312.00949099999</v>
      </c>
      <c r="L23" s="12">
        <v>78518.889396089988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2:54" x14ac:dyDescent="0.25">
      <c r="B24" s="4" t="s">
        <v>19</v>
      </c>
      <c r="C24" s="12">
        <v>93000</v>
      </c>
      <c r="D24" s="12">
        <v>105090</v>
      </c>
      <c r="E24" s="12">
        <v>126108</v>
      </c>
      <c r="F24" s="12">
        <v>113497.2</v>
      </c>
      <c r="G24" s="12">
        <v>110092.284</v>
      </c>
      <c r="H24" s="12">
        <v>92477.518559999997</v>
      </c>
      <c r="I24" s="12">
        <v>80455.441147199992</v>
      </c>
      <c r="J24" s="12">
        <v>89305.539673391992</v>
      </c>
      <c r="K24" s="12">
        <v>71444.431738713596</v>
      </c>
      <c r="L24" s="12">
        <v>62871.099930067961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2:54" x14ac:dyDescent="0.25">
      <c r="B25" s="4" t="s">
        <v>20</v>
      </c>
      <c r="C25" s="12">
        <v>89000</v>
      </c>
      <c r="D25" s="12">
        <v>106800</v>
      </c>
      <c r="E25" s="12">
        <v>92916</v>
      </c>
      <c r="F25" s="12">
        <v>106853.4</v>
      </c>
      <c r="G25" s="12">
        <v>102579.264</v>
      </c>
      <c r="H25" s="12">
        <v>105656.64191999999</v>
      </c>
      <c r="I25" s="12">
        <v>105656.64191999999</v>
      </c>
      <c r="J25" s="12">
        <v>86638.446374399995</v>
      </c>
      <c r="K25" s="12">
        <v>73642.679418240004</v>
      </c>
      <c r="L25" s="12">
        <v>66278.411476416004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2:54" x14ac:dyDescent="0.25">
      <c r="B26" s="5" t="s">
        <v>32</v>
      </c>
      <c r="C26" s="12">
        <f>SUM(C6:C25)</f>
        <v>1839000</v>
      </c>
      <c r="D26" s="12">
        <f t="shared" ref="D26:L26" si="0">SUM(D6:D25)</f>
        <v>1867320</v>
      </c>
      <c r="E26" s="12">
        <f t="shared" si="0"/>
        <v>1831143.3</v>
      </c>
      <c r="F26" s="12">
        <f t="shared" si="0"/>
        <v>1771286.1549999996</v>
      </c>
      <c r="G26" s="12">
        <f t="shared" si="0"/>
        <v>1771969.0220899999</v>
      </c>
      <c r="H26" s="12">
        <f t="shared" si="0"/>
        <v>1786477.5827762999</v>
      </c>
      <c r="I26" s="12">
        <f t="shared" si="0"/>
        <v>1756159.7631123643</v>
      </c>
      <c r="J26" s="12">
        <f t="shared" si="0"/>
        <v>1750362.3361962617</v>
      </c>
      <c r="K26" s="12">
        <f t="shared" si="0"/>
        <v>1728323.2377531782</v>
      </c>
      <c r="L26" s="12">
        <f t="shared" si="0"/>
        <v>1734259.8458536614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8" spans="2:54" x14ac:dyDescent="0.25">
      <c r="B28" s="2" t="s">
        <v>34</v>
      </c>
    </row>
    <row r="29" spans="2:54" x14ac:dyDescent="0.25">
      <c r="B29" s="3" t="s">
        <v>0</v>
      </c>
      <c r="C29" s="3" t="s">
        <v>22</v>
      </c>
      <c r="D29" s="3" t="s">
        <v>23</v>
      </c>
      <c r="E29" s="3" t="s">
        <v>24</v>
      </c>
      <c r="F29" s="3" t="s">
        <v>25</v>
      </c>
      <c r="G29" s="3" t="s">
        <v>26</v>
      </c>
      <c r="H29" s="3" t="s">
        <v>27</v>
      </c>
      <c r="I29" s="3" t="s">
        <v>28</v>
      </c>
      <c r="J29" s="3" t="s">
        <v>29</v>
      </c>
      <c r="K29" s="3" t="s">
        <v>30</v>
      </c>
      <c r="L29" s="3" t="s">
        <v>31</v>
      </c>
      <c r="M29" s="3" t="s">
        <v>40</v>
      </c>
      <c r="N29" s="3" t="s">
        <v>41</v>
      </c>
      <c r="O29" s="3" t="s">
        <v>42</v>
      </c>
      <c r="P29" s="3" t="s">
        <v>43</v>
      </c>
      <c r="Q29" s="3" t="s">
        <v>44</v>
      </c>
      <c r="R29" s="3" t="s">
        <v>45</v>
      </c>
      <c r="S29" s="3" t="s">
        <v>46</v>
      </c>
      <c r="T29" s="3" t="s">
        <v>47</v>
      </c>
      <c r="U29" s="3" t="s">
        <v>48</v>
      </c>
      <c r="V29" s="3" t="s">
        <v>49</v>
      </c>
      <c r="W29" s="3" t="s">
        <v>50</v>
      </c>
      <c r="X29" s="3" t="s">
        <v>51</v>
      </c>
      <c r="Y29" s="3" t="s">
        <v>52</v>
      </c>
      <c r="Z29" s="3" t="s">
        <v>53</v>
      </c>
      <c r="AA29" s="3" t="s">
        <v>54</v>
      </c>
      <c r="AB29" s="3" t="s">
        <v>55</v>
      </c>
      <c r="AC29" s="3" t="s">
        <v>56</v>
      </c>
      <c r="AD29" s="3" t="s">
        <v>57</v>
      </c>
      <c r="AE29" s="3" t="s">
        <v>58</v>
      </c>
      <c r="AF29" s="3" t="s">
        <v>59</v>
      </c>
      <c r="AG29" s="3" t="s">
        <v>60</v>
      </c>
      <c r="AH29" s="3" t="s">
        <v>61</v>
      </c>
      <c r="AI29" s="3" t="s">
        <v>62</v>
      </c>
      <c r="AJ29" s="3" t="s">
        <v>63</v>
      </c>
      <c r="AK29" s="3" t="s">
        <v>64</v>
      </c>
      <c r="AL29" s="3" t="s">
        <v>65</v>
      </c>
      <c r="AM29" s="3" t="s">
        <v>66</v>
      </c>
      <c r="AN29" s="3" t="s">
        <v>67</v>
      </c>
      <c r="AO29" s="3" t="s">
        <v>68</v>
      </c>
      <c r="AP29" s="3" t="s">
        <v>69</v>
      </c>
      <c r="AQ29" s="3" t="s">
        <v>70</v>
      </c>
      <c r="AR29" s="3" t="s">
        <v>71</v>
      </c>
      <c r="AS29" s="3" t="s">
        <v>72</v>
      </c>
      <c r="AT29" s="3" t="s">
        <v>73</v>
      </c>
      <c r="AU29" s="3" t="s">
        <v>74</v>
      </c>
      <c r="AV29" s="3" t="s">
        <v>75</v>
      </c>
      <c r="AW29" s="3" t="s">
        <v>76</v>
      </c>
      <c r="AX29" s="3" t="s">
        <v>77</v>
      </c>
      <c r="AY29" s="3" t="s">
        <v>78</v>
      </c>
      <c r="AZ29" s="3" t="s">
        <v>79</v>
      </c>
      <c r="BA29" s="3" t="s">
        <v>80</v>
      </c>
      <c r="BB29" s="3" t="s">
        <v>81</v>
      </c>
    </row>
    <row r="30" spans="2:54" x14ac:dyDescent="0.25">
      <c r="B30" s="4" t="str">
        <f>B6</f>
        <v>Line 1</v>
      </c>
      <c r="C30" s="4">
        <v>9000</v>
      </c>
      <c r="D30" s="4">
        <v>6426</v>
      </c>
      <c r="E30" s="4">
        <v>11245.5</v>
      </c>
      <c r="F30" s="4">
        <v>6747.3</v>
      </c>
      <c r="G30" s="4">
        <v>10165.931999999999</v>
      </c>
      <c r="H30" s="4">
        <v>10407.372885000001</v>
      </c>
      <c r="I30" s="4">
        <v>17692.5339045</v>
      </c>
      <c r="J30" s="4">
        <v>13163.245224947999</v>
      </c>
      <c r="K30" s="4">
        <v>17770.381053679801</v>
      </c>
      <c r="L30" s="4">
        <v>13807.586078709202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2:54" x14ac:dyDescent="0.25">
      <c r="B31" s="4" t="str">
        <f t="shared" ref="B31:B49" si="1">B7</f>
        <v>Line 2</v>
      </c>
      <c r="C31" s="4">
        <v>11760</v>
      </c>
      <c r="D31" s="4">
        <v>12230.4</v>
      </c>
      <c r="E31" s="4">
        <v>6634.9920000000011</v>
      </c>
      <c r="F31" s="4">
        <v>11488.014720000001</v>
      </c>
      <c r="G31" s="4">
        <v>8185.2104879999997</v>
      </c>
      <c r="H31" s="4">
        <v>9185.6251032</v>
      </c>
      <c r="I31" s="4">
        <v>5125.5788075855999</v>
      </c>
      <c r="J31" s="4">
        <v>8995.3908073127277</v>
      </c>
      <c r="K31" s="4">
        <v>10664.535546002979</v>
      </c>
      <c r="L31" s="4">
        <v>10567.585222857497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2:54" x14ac:dyDescent="0.25">
      <c r="B32" s="4" t="str">
        <f t="shared" si="1"/>
        <v>Line 3</v>
      </c>
      <c r="C32" s="4">
        <v>5520</v>
      </c>
      <c r="D32" s="4">
        <v>11536.8</v>
      </c>
      <c r="E32" s="4">
        <v>13225.368</v>
      </c>
      <c r="F32" s="4">
        <v>7650.36672</v>
      </c>
      <c r="G32" s="4">
        <v>14296.622808</v>
      </c>
      <c r="H32" s="4">
        <v>15583.318860720001</v>
      </c>
      <c r="I32" s="4">
        <v>10428.836468328</v>
      </c>
      <c r="J32" s="4">
        <v>7508.7622571961601</v>
      </c>
      <c r="K32" s="4">
        <v>7687.0953608045693</v>
      </c>
      <c r="L32" s="4">
        <v>6391.2707142689433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2:54" x14ac:dyDescent="0.25">
      <c r="B33" s="4" t="str">
        <f t="shared" si="1"/>
        <v>Line 4</v>
      </c>
      <c r="C33" s="4">
        <v>7360</v>
      </c>
      <c r="D33" s="4">
        <v>6789.6</v>
      </c>
      <c r="E33" s="4">
        <v>7996.64</v>
      </c>
      <c r="F33" s="4">
        <v>6557.2447999999986</v>
      </c>
      <c r="G33" s="4">
        <v>7212.9692799999984</v>
      </c>
      <c r="H33" s="4">
        <v>3934.3468799999996</v>
      </c>
      <c r="I33" s="4">
        <v>7317.885196799999</v>
      </c>
      <c r="J33" s="4">
        <v>6256.791843263999</v>
      </c>
      <c r="K33" s="4">
        <v>3712.3631603366393</v>
      </c>
      <c r="L33" s="4">
        <v>5395.3011263559165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2:54" x14ac:dyDescent="0.25">
      <c r="B34" s="4" t="str">
        <f t="shared" si="1"/>
        <v>Line 5</v>
      </c>
      <c r="C34" s="4">
        <v>6720</v>
      </c>
      <c r="D34" s="4">
        <v>5712</v>
      </c>
      <c r="E34" s="4">
        <v>11260.8</v>
      </c>
      <c r="F34" s="4">
        <v>12199.2</v>
      </c>
      <c r="G34" s="4">
        <v>7347.6720000000005</v>
      </c>
      <c r="H34" s="4">
        <v>4457.5876799999996</v>
      </c>
      <c r="I34" s="4">
        <v>8380.2648384000004</v>
      </c>
      <c r="J34" s="4">
        <v>4651.0469853119994</v>
      </c>
      <c r="K34" s="4">
        <v>7007.5774578700793</v>
      </c>
      <c r="L34" s="4">
        <v>11273.440235348491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2:54" x14ac:dyDescent="0.25">
      <c r="B35" s="4" t="str">
        <f t="shared" si="1"/>
        <v>Line 6</v>
      </c>
      <c r="C35" s="4">
        <v>11960</v>
      </c>
      <c r="D35" s="4">
        <v>9108</v>
      </c>
      <c r="E35" s="4">
        <v>11120.868</v>
      </c>
      <c r="F35" s="4">
        <v>13122.624240000001</v>
      </c>
      <c r="G35" s="4">
        <v>15603.993187199998</v>
      </c>
      <c r="H35" s="4">
        <v>15721.023136104001</v>
      </c>
      <c r="I35" s="4">
        <v>10400.0614592688</v>
      </c>
      <c r="J35" s="4">
        <v>11481.667851032755</v>
      </c>
      <c r="K35" s="4">
        <v>11472.099794490228</v>
      </c>
      <c r="L35" s="4">
        <v>15184.88845525252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2:54" x14ac:dyDescent="0.25">
      <c r="B36" s="4" t="str">
        <f t="shared" si="1"/>
        <v>Line 7</v>
      </c>
      <c r="C36" s="4">
        <v>5100</v>
      </c>
      <c r="D36" s="4">
        <v>8585</v>
      </c>
      <c r="E36" s="4">
        <v>11160.5</v>
      </c>
      <c r="F36" s="4">
        <v>5837.8</v>
      </c>
      <c r="G36" s="4">
        <v>10909.38875</v>
      </c>
      <c r="H36" s="4">
        <v>10431.054012500001</v>
      </c>
      <c r="I36" s="4">
        <v>6220.7013020000004</v>
      </c>
      <c r="J36" s="4">
        <v>9610.9835115900005</v>
      </c>
      <c r="K36" s="4">
        <v>10091.532687169502</v>
      </c>
      <c r="L36" s="4">
        <v>5062.5855647300332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2:54" x14ac:dyDescent="0.25">
      <c r="B37" s="4" t="str">
        <f t="shared" si="1"/>
        <v>Line 8</v>
      </c>
      <c r="C37" s="4">
        <v>9460</v>
      </c>
      <c r="D37" s="4">
        <v>8084</v>
      </c>
      <c r="E37" s="4">
        <v>7825.3119999999999</v>
      </c>
      <c r="F37" s="4">
        <v>5527.51584</v>
      </c>
      <c r="G37" s="4">
        <v>6396.1254719999988</v>
      </c>
      <c r="H37" s="4">
        <v>8289.3786117119998</v>
      </c>
      <c r="I37" s="4">
        <v>5526.2524078079996</v>
      </c>
      <c r="J37" s="4">
        <v>6458.8075016256007</v>
      </c>
      <c r="K37" s="4">
        <v>3904.6427168918394</v>
      </c>
      <c r="L37" s="4">
        <v>4997.942677621555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2:54" x14ac:dyDescent="0.25">
      <c r="B38" s="4" t="str">
        <f t="shared" si="1"/>
        <v>Line 9</v>
      </c>
      <c r="C38" s="4">
        <v>8900</v>
      </c>
      <c r="D38" s="4">
        <v>8188</v>
      </c>
      <c r="E38" s="4">
        <v>6763.2879999999996</v>
      </c>
      <c r="F38" s="4">
        <v>5410.6304</v>
      </c>
      <c r="G38" s="4">
        <v>10388.410368000001</v>
      </c>
      <c r="H38" s="4">
        <v>7064.1190502399995</v>
      </c>
      <c r="I38" s="4">
        <v>5721.9364306944008</v>
      </c>
      <c r="J38" s="4">
        <v>9856.0355018711052</v>
      </c>
      <c r="K38" s="4">
        <v>9954.595856889815</v>
      </c>
      <c r="L38" s="4">
        <v>5513.3146284312825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2:54" x14ac:dyDescent="0.25">
      <c r="B39" s="4" t="str">
        <f t="shared" si="1"/>
        <v>Line 10</v>
      </c>
      <c r="C39" s="4">
        <v>11760</v>
      </c>
      <c r="D39" s="4">
        <v>8232</v>
      </c>
      <c r="E39" s="4">
        <v>6297.48</v>
      </c>
      <c r="F39" s="4">
        <v>15554.775600000001</v>
      </c>
      <c r="G39" s="4">
        <v>8459.4048839999996</v>
      </c>
      <c r="H39" s="4">
        <v>8374.8108351600004</v>
      </c>
      <c r="I39" s="4">
        <v>9284.076011548801</v>
      </c>
      <c r="J39" s="4">
        <v>17500.483281769488</v>
      </c>
      <c r="K39" s="4">
        <v>15696.587312725556</v>
      </c>
      <c r="L39" s="4">
        <v>8590.3141475098037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2:54" x14ac:dyDescent="0.25">
      <c r="B40" s="4" t="str">
        <f t="shared" si="1"/>
        <v>Line 11</v>
      </c>
      <c r="C40" s="4">
        <v>10670</v>
      </c>
      <c r="D40" s="4">
        <v>14249.3</v>
      </c>
      <c r="E40" s="4">
        <v>9974.51</v>
      </c>
      <c r="F40" s="4">
        <v>7740.21976</v>
      </c>
      <c r="G40" s="4">
        <v>9491.4444807000018</v>
      </c>
      <c r="H40" s="4">
        <v>8637.2144774370008</v>
      </c>
      <c r="I40" s="4">
        <v>8637.2144774370008</v>
      </c>
      <c r="J40" s="4">
        <v>5942.4035604766568</v>
      </c>
      <c r="K40" s="4">
        <v>9173.585496485839</v>
      </c>
      <c r="L40" s="4">
        <v>4233.9625368396182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2:54" x14ac:dyDescent="0.25">
      <c r="B41" s="4" t="str">
        <f t="shared" si="1"/>
        <v>Line 12</v>
      </c>
      <c r="C41" s="4">
        <v>10320</v>
      </c>
      <c r="D41" s="4">
        <v>9838.4</v>
      </c>
      <c r="E41" s="4">
        <v>4820.8160000000007</v>
      </c>
      <c r="F41" s="4">
        <v>8415.7673599999998</v>
      </c>
      <c r="G41" s="4">
        <v>3340.4122752000003</v>
      </c>
      <c r="H41" s="4">
        <v>5110.830781056</v>
      </c>
      <c r="I41" s="4">
        <v>4997.2567636991998</v>
      </c>
      <c r="J41" s="4">
        <v>8282.9530858314247</v>
      </c>
      <c r="K41" s="4">
        <v>8028.0929908827657</v>
      </c>
      <c r="L41" s="4">
        <v>4937.2771893929012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2:54" x14ac:dyDescent="0.25">
      <c r="B42" s="4" t="str">
        <f t="shared" si="1"/>
        <v>Line 13</v>
      </c>
      <c r="C42" s="4">
        <v>11700</v>
      </c>
      <c r="D42" s="4">
        <v>10890</v>
      </c>
      <c r="E42" s="4">
        <v>9355.5</v>
      </c>
      <c r="F42" s="4">
        <v>7858.62</v>
      </c>
      <c r="G42" s="4">
        <v>12032.420400000001</v>
      </c>
      <c r="H42" s="4">
        <v>11097.593892000001</v>
      </c>
      <c r="I42" s="4">
        <v>11198.481109200002</v>
      </c>
      <c r="J42" s="4">
        <v>14412.445187540399</v>
      </c>
      <c r="K42" s="4">
        <v>12735.360656626608</v>
      </c>
      <c r="L42" s="4">
        <v>9551.5204924699574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2:54" x14ac:dyDescent="0.25">
      <c r="B43" s="4" t="str">
        <f t="shared" si="1"/>
        <v>Line 14</v>
      </c>
      <c r="C43" s="4">
        <v>9500</v>
      </c>
      <c r="D43" s="4">
        <v>12540</v>
      </c>
      <c r="E43" s="4">
        <v>5329.5</v>
      </c>
      <c r="F43" s="4">
        <v>7106</v>
      </c>
      <c r="G43" s="4">
        <v>4228.07</v>
      </c>
      <c r="H43" s="4">
        <v>3225.4133999999995</v>
      </c>
      <c r="I43" s="4">
        <v>4386.5622239999993</v>
      </c>
      <c r="J43" s="4">
        <v>6382.4480359199988</v>
      </c>
      <c r="K43" s="4">
        <v>6292.0300220777999</v>
      </c>
      <c r="L43" s="4">
        <v>4835.1830708120942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2:54" x14ac:dyDescent="0.25">
      <c r="B44" s="4" t="str">
        <f t="shared" si="1"/>
        <v>Line 15</v>
      </c>
      <c r="C44" s="4">
        <v>8640</v>
      </c>
      <c r="D44" s="4">
        <v>7065.6</v>
      </c>
      <c r="E44" s="4">
        <v>6994.9440000000004</v>
      </c>
      <c r="F44" s="4">
        <v>7204.7923200000005</v>
      </c>
      <c r="G44" s="4">
        <v>10094.714572800001</v>
      </c>
      <c r="H44" s="4">
        <v>8572.7422218240008</v>
      </c>
      <c r="I44" s="4">
        <v>7715.4679996415998</v>
      </c>
      <c r="J44" s="4">
        <v>8024.0867196272638</v>
      </c>
      <c r="K44" s="4">
        <v>7654.978730524409</v>
      </c>
      <c r="L44" s="4">
        <v>10946.619584649903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2:54" x14ac:dyDescent="0.25">
      <c r="B45" s="4" t="str">
        <f t="shared" si="1"/>
        <v>Line 16</v>
      </c>
      <c r="C45" s="4">
        <v>10890</v>
      </c>
      <c r="D45" s="4">
        <v>13186.8</v>
      </c>
      <c r="E45" s="4">
        <v>5604.39</v>
      </c>
      <c r="F45" s="4">
        <v>8219.771999999999</v>
      </c>
      <c r="G45" s="4">
        <v>5260.6540800000002</v>
      </c>
      <c r="H45" s="4">
        <v>7779.1922208000005</v>
      </c>
      <c r="I45" s="4">
        <v>7898.8721011200014</v>
      </c>
      <c r="J45" s="4">
        <v>5213.2555867392002</v>
      </c>
      <c r="K45" s="4">
        <v>3527.6362803601924</v>
      </c>
      <c r="L45" s="4">
        <v>5306.5728617418317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2:54" x14ac:dyDescent="0.25">
      <c r="B46" s="4" t="str">
        <f t="shared" si="1"/>
        <v>Line 17</v>
      </c>
      <c r="C46" s="4">
        <v>10010</v>
      </c>
      <c r="D46" s="4">
        <v>4859.3999999999996</v>
      </c>
      <c r="E46" s="4">
        <v>7856.03</v>
      </c>
      <c r="F46" s="4">
        <v>8468.8003399999998</v>
      </c>
      <c r="G46" s="4">
        <v>8083.8548699999992</v>
      </c>
      <c r="H46" s="4">
        <v>11543.744754359999</v>
      </c>
      <c r="I46" s="4">
        <v>11534.124967064699</v>
      </c>
      <c r="J46" s="4">
        <v>9457.9824729930533</v>
      </c>
      <c r="K46" s="4">
        <v>10283.406397908811</v>
      </c>
      <c r="L46" s="4">
        <v>9413.2720103934516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2:54" x14ac:dyDescent="0.25">
      <c r="B47" s="4" t="str">
        <f t="shared" si="1"/>
        <v>Line 18</v>
      </c>
      <c r="C47" s="4">
        <v>11050</v>
      </c>
      <c r="D47" s="4">
        <v>4437</v>
      </c>
      <c r="E47" s="4">
        <v>5723.73</v>
      </c>
      <c r="F47" s="4">
        <v>7250.0580000000009</v>
      </c>
      <c r="G47" s="4">
        <v>4833.3720000000003</v>
      </c>
      <c r="H47" s="4">
        <v>5437.5434999999998</v>
      </c>
      <c r="I47" s="4">
        <v>8482.5678599999992</v>
      </c>
      <c r="J47" s="4">
        <v>10108.393366499999</v>
      </c>
      <c r="K47" s="4">
        <v>7138.0808541899987</v>
      </c>
      <c r="L47" s="4">
        <v>6281.5111516871993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2:54" x14ac:dyDescent="0.25">
      <c r="B48" s="4" t="str">
        <f t="shared" si="1"/>
        <v>Line 19</v>
      </c>
      <c r="C48" s="4">
        <v>7440</v>
      </c>
      <c r="D48" s="4">
        <v>10509</v>
      </c>
      <c r="E48" s="4">
        <v>11349.72</v>
      </c>
      <c r="F48" s="4">
        <v>12484.691999999999</v>
      </c>
      <c r="G48" s="4">
        <v>9908.3055600000007</v>
      </c>
      <c r="H48" s="4">
        <v>11097.3022272</v>
      </c>
      <c r="I48" s="4">
        <v>10459.207349135999</v>
      </c>
      <c r="J48" s="4">
        <v>11609.72015754096</v>
      </c>
      <c r="K48" s="4">
        <v>4286.6659043228165</v>
      </c>
      <c r="L48" s="4">
        <v>3772.2659958040776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2:54" x14ac:dyDescent="0.25">
      <c r="B49" s="4" t="str">
        <f t="shared" si="1"/>
        <v>Line 20</v>
      </c>
      <c r="C49" s="4">
        <v>10680</v>
      </c>
      <c r="D49" s="4">
        <v>12816</v>
      </c>
      <c r="E49" s="4">
        <v>12079.08</v>
      </c>
      <c r="F49" s="4">
        <v>6411.2039999999988</v>
      </c>
      <c r="G49" s="4">
        <v>8206.3411199999991</v>
      </c>
      <c r="H49" s="4">
        <v>9509.0977727999998</v>
      </c>
      <c r="I49" s="4">
        <v>13735.3634496</v>
      </c>
      <c r="J49" s="4">
        <v>10396.613564927999</v>
      </c>
      <c r="K49" s="4">
        <v>5154.9875592768003</v>
      </c>
      <c r="L49" s="4">
        <v>7290.6252624057606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2:54" x14ac:dyDescent="0.25">
      <c r="B50" s="5" t="s">
        <v>32</v>
      </c>
      <c r="C50" s="4">
        <f>SUM(C30:C49)</f>
        <v>188440</v>
      </c>
      <c r="D50" s="4">
        <f t="shared" ref="D50:L50" si="2">SUM(D30:D49)</f>
        <v>185283.3</v>
      </c>
      <c r="E50" s="4">
        <f t="shared" si="2"/>
        <v>172618.96800000002</v>
      </c>
      <c r="F50" s="4">
        <f t="shared" si="2"/>
        <v>171255.39809999999</v>
      </c>
      <c r="G50" s="4">
        <f t="shared" si="2"/>
        <v>174445.31859590003</v>
      </c>
      <c r="H50" s="4">
        <f t="shared" si="2"/>
        <v>175459.31230211299</v>
      </c>
      <c r="I50" s="4">
        <f t="shared" si="2"/>
        <v>175143.24512783211</v>
      </c>
      <c r="J50" s="4">
        <f t="shared" si="2"/>
        <v>185313.5165040188</v>
      </c>
      <c r="K50" s="4">
        <f t="shared" si="2"/>
        <v>172236.23583951706</v>
      </c>
      <c r="L50" s="4">
        <f t="shared" si="2"/>
        <v>153353.03900728206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2" spans="2:54" x14ac:dyDescent="0.25">
      <c r="B52" s="2" t="s">
        <v>35</v>
      </c>
    </row>
    <row r="53" spans="2:54" x14ac:dyDescent="0.25">
      <c r="B53" s="3" t="s">
        <v>0</v>
      </c>
      <c r="C53" s="3" t="s">
        <v>22</v>
      </c>
      <c r="D53" s="3" t="s">
        <v>23</v>
      </c>
      <c r="E53" s="3" t="s">
        <v>24</v>
      </c>
      <c r="F53" s="3" t="s">
        <v>25</v>
      </c>
      <c r="G53" s="3" t="s">
        <v>26</v>
      </c>
      <c r="H53" s="3" t="s">
        <v>27</v>
      </c>
      <c r="I53" s="3" t="s">
        <v>28</v>
      </c>
      <c r="J53" s="3" t="s">
        <v>29</v>
      </c>
      <c r="K53" s="3" t="s">
        <v>30</v>
      </c>
      <c r="L53" s="3" t="s">
        <v>31</v>
      </c>
      <c r="M53" s="3" t="s">
        <v>40</v>
      </c>
      <c r="N53" s="3" t="s">
        <v>41</v>
      </c>
      <c r="O53" s="3" t="s">
        <v>42</v>
      </c>
      <c r="P53" s="3" t="s">
        <v>43</v>
      </c>
      <c r="Q53" s="3" t="s">
        <v>44</v>
      </c>
      <c r="R53" s="3" t="s">
        <v>45</v>
      </c>
      <c r="S53" s="3" t="s">
        <v>46</v>
      </c>
      <c r="T53" s="3" t="s">
        <v>47</v>
      </c>
      <c r="U53" s="3" t="s">
        <v>48</v>
      </c>
      <c r="V53" s="3" t="s">
        <v>49</v>
      </c>
      <c r="W53" s="3" t="s">
        <v>50</v>
      </c>
      <c r="X53" s="3" t="s">
        <v>51</v>
      </c>
      <c r="Y53" s="3" t="s">
        <v>52</v>
      </c>
      <c r="Z53" s="3" t="s">
        <v>53</v>
      </c>
      <c r="AA53" s="3" t="s">
        <v>54</v>
      </c>
      <c r="AB53" s="3" t="s">
        <v>55</v>
      </c>
      <c r="AC53" s="3" t="s">
        <v>56</v>
      </c>
      <c r="AD53" s="3" t="s">
        <v>57</v>
      </c>
      <c r="AE53" s="3" t="s">
        <v>58</v>
      </c>
      <c r="AF53" s="3" t="s">
        <v>59</v>
      </c>
      <c r="AG53" s="3" t="s">
        <v>60</v>
      </c>
      <c r="AH53" s="3" t="s">
        <v>61</v>
      </c>
      <c r="AI53" s="3" t="s">
        <v>62</v>
      </c>
      <c r="AJ53" s="3" t="s">
        <v>63</v>
      </c>
      <c r="AK53" s="3" t="s">
        <v>64</v>
      </c>
      <c r="AL53" s="3" t="s">
        <v>65</v>
      </c>
      <c r="AM53" s="3" t="s">
        <v>66</v>
      </c>
      <c r="AN53" s="3" t="s">
        <v>67</v>
      </c>
      <c r="AO53" s="3" t="s">
        <v>68</v>
      </c>
      <c r="AP53" s="3" t="s">
        <v>69</v>
      </c>
      <c r="AQ53" s="3" t="s">
        <v>70</v>
      </c>
      <c r="AR53" s="3" t="s">
        <v>71</v>
      </c>
      <c r="AS53" s="3" t="s">
        <v>72</v>
      </c>
      <c r="AT53" s="3" t="s">
        <v>73</v>
      </c>
      <c r="AU53" s="3" t="s">
        <v>74</v>
      </c>
      <c r="AV53" s="3" t="s">
        <v>75</v>
      </c>
      <c r="AW53" s="3" t="s">
        <v>76</v>
      </c>
      <c r="AX53" s="3" t="s">
        <v>77</v>
      </c>
      <c r="AY53" s="3" t="s">
        <v>78</v>
      </c>
      <c r="AZ53" s="3" t="s">
        <v>79</v>
      </c>
      <c r="BA53" s="3" t="s">
        <v>80</v>
      </c>
      <c r="BB53" s="3" t="s">
        <v>81</v>
      </c>
    </row>
    <row r="54" spans="2:54" x14ac:dyDescent="0.25">
      <c r="B54" s="4" t="str">
        <f>B6</f>
        <v>Line 1</v>
      </c>
      <c r="C54" s="4">
        <f>C30/C6</f>
        <v>0.1</v>
      </c>
      <c r="D54" s="4">
        <f t="shared" ref="D54:L54" si="3">D30/D6</f>
        <v>0.06</v>
      </c>
      <c r="E54" s="4">
        <f t="shared" si="3"/>
        <v>0.10181069213706939</v>
      </c>
      <c r="F54" s="4">
        <f t="shared" si="3"/>
        <v>6.0000000000000005E-2</v>
      </c>
      <c r="G54" s="4">
        <f t="shared" si="3"/>
        <v>0.08</v>
      </c>
      <c r="H54" s="4">
        <f t="shared" si="3"/>
        <v>7.0000000000000007E-2</v>
      </c>
      <c r="I54" s="4">
        <f t="shared" si="3"/>
        <v>0.1</v>
      </c>
      <c r="J54" s="4">
        <f t="shared" si="3"/>
        <v>0.08</v>
      </c>
      <c r="K54" s="4">
        <f t="shared" si="3"/>
        <v>0.1</v>
      </c>
      <c r="L54" s="4">
        <f t="shared" si="3"/>
        <v>6.9999999999999993E-2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2:54" x14ac:dyDescent="0.25">
      <c r="B55" s="4" t="str">
        <f t="shared" ref="B55:B74" si="4">B7</f>
        <v>Line 2</v>
      </c>
      <c r="C55" s="4">
        <f t="shared" ref="C55:L55" si="5">C31/C7</f>
        <v>0.12</v>
      </c>
      <c r="D55" s="4">
        <f t="shared" si="5"/>
        <v>0.12</v>
      </c>
      <c r="E55" s="4">
        <f t="shared" si="5"/>
        <v>7.0000000000000007E-2</v>
      </c>
      <c r="F55" s="4">
        <f t="shared" si="5"/>
        <v>0.12000000000000001</v>
      </c>
      <c r="G55" s="4">
        <f t="shared" si="5"/>
        <v>0.09</v>
      </c>
      <c r="H55" s="4">
        <f t="shared" si="5"/>
        <v>0.1</v>
      </c>
      <c r="I55" s="4">
        <f t="shared" si="5"/>
        <v>0.06</v>
      </c>
      <c r="J55" s="4">
        <f t="shared" si="5"/>
        <v>0.09</v>
      </c>
      <c r="K55" s="4">
        <f t="shared" si="5"/>
        <v>0.11</v>
      </c>
      <c r="L55" s="4">
        <f t="shared" si="5"/>
        <v>9.9999999999999992E-2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2:54" x14ac:dyDescent="0.25">
      <c r="B56" s="4" t="str">
        <f t="shared" si="4"/>
        <v>Line 3</v>
      </c>
      <c r="C56" s="4">
        <f t="shared" ref="C56:L56" si="6">C32/C8</f>
        <v>0.06</v>
      </c>
      <c r="D56" s="4">
        <f t="shared" si="6"/>
        <v>0.10999999999999999</v>
      </c>
      <c r="E56" s="4">
        <f t="shared" si="6"/>
        <v>0.13</v>
      </c>
      <c r="F56" s="4">
        <f t="shared" si="6"/>
        <v>0.08</v>
      </c>
      <c r="G56" s="4">
        <f t="shared" si="6"/>
        <v>0.13</v>
      </c>
      <c r="H56" s="4">
        <f t="shared" si="6"/>
        <v>0.13</v>
      </c>
      <c r="I56" s="4">
        <f t="shared" si="6"/>
        <v>9.9999999999999992E-2</v>
      </c>
      <c r="J56" s="4">
        <f t="shared" si="6"/>
        <v>0.08</v>
      </c>
      <c r="K56" s="4">
        <f t="shared" si="6"/>
        <v>7.0000000000000007E-2</v>
      </c>
      <c r="L56" s="4">
        <f t="shared" si="6"/>
        <v>6.0000000000000012E-2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2:54" x14ac:dyDescent="0.25">
      <c r="B57" s="4" t="str">
        <f t="shared" si="4"/>
        <v>Line 4</v>
      </c>
      <c r="C57" s="4">
        <f t="shared" ref="C57:L57" si="7">C33/C9</f>
        <v>0.08</v>
      </c>
      <c r="D57" s="4">
        <f t="shared" si="7"/>
        <v>9.0000000000000011E-2</v>
      </c>
      <c r="E57" s="4">
        <f t="shared" si="7"/>
        <v>0.1</v>
      </c>
      <c r="F57" s="4">
        <f t="shared" si="7"/>
        <v>9.9999999999999992E-2</v>
      </c>
      <c r="G57" s="4">
        <f t="shared" si="7"/>
        <v>0.11</v>
      </c>
      <c r="H57" s="4">
        <f t="shared" si="7"/>
        <v>6.0000000000000005E-2</v>
      </c>
      <c r="I57" s="4">
        <f t="shared" si="7"/>
        <v>0.12000000000000001</v>
      </c>
      <c r="J57" s="4">
        <f t="shared" si="7"/>
        <v>0.09</v>
      </c>
      <c r="K57" s="4">
        <f t="shared" si="7"/>
        <v>0.06</v>
      </c>
      <c r="L57" s="4">
        <f t="shared" si="7"/>
        <v>0.08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2:54" x14ac:dyDescent="0.25">
      <c r="B58" s="4" t="str">
        <f t="shared" si="4"/>
        <v>Line 5</v>
      </c>
      <c r="C58" s="4">
        <f t="shared" ref="C58:L58" si="8">C34/C10</f>
        <v>7.0000000000000007E-2</v>
      </c>
      <c r="D58" s="4">
        <f t="shared" si="8"/>
        <v>7.0000000000000007E-2</v>
      </c>
      <c r="E58" s="4">
        <f t="shared" si="8"/>
        <v>0.12396301188903566</v>
      </c>
      <c r="F58" s="4">
        <f t="shared" si="8"/>
        <v>0.13</v>
      </c>
      <c r="G58" s="4">
        <f t="shared" si="8"/>
        <v>0.09</v>
      </c>
      <c r="H58" s="4">
        <f t="shared" si="8"/>
        <v>0.06</v>
      </c>
      <c r="I58" s="4">
        <f t="shared" si="8"/>
        <v>0.12000000000000001</v>
      </c>
      <c r="J58" s="4">
        <f t="shared" si="8"/>
        <v>0.06</v>
      </c>
      <c r="K58" s="4">
        <f t="shared" si="8"/>
        <v>0.08</v>
      </c>
      <c r="L58" s="4">
        <f t="shared" si="8"/>
        <v>0.13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2:54" x14ac:dyDescent="0.25">
      <c r="B59" s="4" t="str">
        <f t="shared" si="4"/>
        <v>Line 6</v>
      </c>
      <c r="C59" s="4">
        <f t="shared" ref="C59:L59" si="9">C35/C11</f>
        <v>0.13</v>
      </c>
      <c r="D59" s="4">
        <f t="shared" si="9"/>
        <v>0.1</v>
      </c>
      <c r="E59" s="4">
        <f t="shared" si="9"/>
        <v>0.11</v>
      </c>
      <c r="F59" s="4">
        <f t="shared" si="9"/>
        <v>0.11</v>
      </c>
      <c r="G59" s="4">
        <f t="shared" si="9"/>
        <v>0.11999999999999998</v>
      </c>
      <c r="H59" s="4">
        <f t="shared" si="9"/>
        <v>0.13</v>
      </c>
      <c r="I59" s="4">
        <f t="shared" si="9"/>
        <v>0.1</v>
      </c>
      <c r="J59" s="4">
        <f t="shared" si="9"/>
        <v>0.12</v>
      </c>
      <c r="K59" s="4">
        <f t="shared" si="9"/>
        <v>0.11000000000000001</v>
      </c>
      <c r="L59" s="4">
        <f t="shared" si="9"/>
        <v>0.13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2:54" x14ac:dyDescent="0.25">
      <c r="B60" s="4" t="str">
        <f t="shared" si="4"/>
        <v>Line 7</v>
      </c>
      <c r="C60" s="4">
        <f t="shared" ref="C60:L60" si="10">C36/C12</f>
        <v>0.06</v>
      </c>
      <c r="D60" s="4">
        <f t="shared" si="10"/>
        <v>0.1</v>
      </c>
      <c r="E60" s="4">
        <f t="shared" si="10"/>
        <v>0.13</v>
      </c>
      <c r="F60" s="4">
        <f t="shared" si="10"/>
        <v>0.08</v>
      </c>
      <c r="G60" s="4">
        <f t="shared" si="10"/>
        <v>0.13</v>
      </c>
      <c r="H60" s="4">
        <f t="shared" si="10"/>
        <v>0.11000000000000001</v>
      </c>
      <c r="I60" s="4">
        <f t="shared" si="10"/>
        <v>0.08</v>
      </c>
      <c r="J60" s="4">
        <f t="shared" si="10"/>
        <v>0.12</v>
      </c>
      <c r="K60" s="4">
        <f t="shared" si="10"/>
        <v>0.12</v>
      </c>
      <c r="L60" s="4">
        <f t="shared" si="10"/>
        <v>6.9999999999999993E-2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2:54" x14ac:dyDescent="0.25">
      <c r="B61" s="4" t="str">
        <f t="shared" si="4"/>
        <v>Line 8</v>
      </c>
      <c r="C61" s="4">
        <f t="shared" ref="C61:L61" si="11">C37/C13</f>
        <v>0.11</v>
      </c>
      <c r="D61" s="4">
        <f t="shared" si="11"/>
        <v>0.1</v>
      </c>
      <c r="E61" s="4">
        <f t="shared" si="11"/>
        <v>0.11</v>
      </c>
      <c r="F61" s="4">
        <f t="shared" si="11"/>
        <v>6.9999999999999993E-2</v>
      </c>
      <c r="G61" s="4">
        <f t="shared" si="11"/>
        <v>9.9999999999999992E-2</v>
      </c>
      <c r="H61" s="4">
        <f t="shared" si="11"/>
        <v>0.12</v>
      </c>
      <c r="I61" s="4">
        <f t="shared" si="11"/>
        <v>7.9999999999999988E-2</v>
      </c>
      <c r="J61" s="4">
        <f t="shared" si="11"/>
        <v>0.11000000000000001</v>
      </c>
      <c r="K61" s="4">
        <f t="shared" si="11"/>
        <v>6.9999999999999993E-2</v>
      </c>
      <c r="L61" s="4">
        <f t="shared" si="11"/>
        <v>0.08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2:54" x14ac:dyDescent="0.25">
      <c r="B62" s="4" t="str">
        <f t="shared" si="4"/>
        <v>Line 9</v>
      </c>
      <c r="C62" s="4">
        <f t="shared" ref="C62:L62" si="12">C38/C14</f>
        <v>0.1</v>
      </c>
      <c r="D62" s="4">
        <f t="shared" si="12"/>
        <v>0.1</v>
      </c>
      <c r="E62" s="4">
        <f t="shared" si="12"/>
        <v>6.9999999999999993E-2</v>
      </c>
      <c r="F62" s="4">
        <f t="shared" si="12"/>
        <v>6.9999999999999993E-2</v>
      </c>
      <c r="G62" s="4">
        <f t="shared" si="12"/>
        <v>0.12000000000000001</v>
      </c>
      <c r="H62" s="4">
        <f t="shared" si="12"/>
        <v>0.08</v>
      </c>
      <c r="I62" s="4">
        <f t="shared" si="12"/>
        <v>0.08</v>
      </c>
      <c r="J62" s="4">
        <f t="shared" si="12"/>
        <v>0.13</v>
      </c>
      <c r="K62" s="4">
        <f t="shared" si="12"/>
        <v>0.12999999999999998</v>
      </c>
      <c r="L62" s="4">
        <f t="shared" si="12"/>
        <v>0.08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2:54" x14ac:dyDescent="0.25">
      <c r="B63" s="4" t="str">
        <f t="shared" si="4"/>
        <v>Line 10</v>
      </c>
      <c r="C63" s="4">
        <f t="shared" ref="C63:L63" si="13">C39/C15</f>
        <v>0.12</v>
      </c>
      <c r="D63" s="4">
        <f t="shared" si="13"/>
        <v>0.08</v>
      </c>
      <c r="E63" s="4">
        <f t="shared" si="13"/>
        <v>0.06</v>
      </c>
      <c r="F63" s="4">
        <f t="shared" si="13"/>
        <v>0.13</v>
      </c>
      <c r="G63" s="4">
        <f t="shared" si="13"/>
        <v>6.9999999999999993E-2</v>
      </c>
      <c r="H63" s="4">
        <f t="shared" si="13"/>
        <v>7.0000000000000007E-2</v>
      </c>
      <c r="I63" s="4">
        <f t="shared" si="13"/>
        <v>0.08</v>
      </c>
      <c r="J63" s="4">
        <f t="shared" si="13"/>
        <v>0.13</v>
      </c>
      <c r="K63" s="4">
        <f t="shared" si="13"/>
        <v>0.11</v>
      </c>
      <c r="L63" s="4">
        <f t="shared" si="13"/>
        <v>6.9999999999999993E-2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2:54" x14ac:dyDescent="0.25">
      <c r="B64" s="4" t="str">
        <f t="shared" si="4"/>
        <v>Line 11</v>
      </c>
      <c r="C64" s="4">
        <f t="shared" ref="C64:L64" si="14">C40/C16</f>
        <v>0.11</v>
      </c>
      <c r="D64" s="4">
        <f t="shared" si="14"/>
        <v>0.13</v>
      </c>
      <c r="E64" s="4">
        <f t="shared" si="14"/>
        <v>9.9999999999999992E-2</v>
      </c>
      <c r="F64" s="4">
        <f t="shared" si="14"/>
        <v>0.08</v>
      </c>
      <c r="G64" s="4">
        <f t="shared" si="14"/>
        <v>9.0000000000000011E-2</v>
      </c>
      <c r="H64" s="4">
        <f t="shared" si="14"/>
        <v>0.09</v>
      </c>
      <c r="I64" s="4">
        <f t="shared" si="14"/>
        <v>9.9999999999999992E-2</v>
      </c>
      <c r="J64" s="4">
        <f t="shared" si="14"/>
        <v>0.08</v>
      </c>
      <c r="K64" s="4">
        <f t="shared" si="14"/>
        <v>0.13</v>
      </c>
      <c r="L64" s="4">
        <f t="shared" si="14"/>
        <v>6.0000000000000005E-2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2:54" x14ac:dyDescent="0.25">
      <c r="B65" s="4" t="str">
        <f t="shared" si="4"/>
        <v>Line 12</v>
      </c>
      <c r="C65" s="4">
        <f t="shared" ref="C65:L65" si="15">C41/C17</f>
        <v>0.12</v>
      </c>
      <c r="D65" s="4">
        <f t="shared" si="15"/>
        <v>0.13</v>
      </c>
      <c r="E65" s="4">
        <f t="shared" si="15"/>
        <v>7.0000000000000007E-2</v>
      </c>
      <c r="F65" s="4">
        <f t="shared" si="15"/>
        <v>0.12999999999999998</v>
      </c>
      <c r="G65" s="4">
        <f t="shared" si="15"/>
        <v>6.0000000000000005E-2</v>
      </c>
      <c r="H65" s="4">
        <f t="shared" si="15"/>
        <v>0.09</v>
      </c>
      <c r="I65" s="4">
        <f t="shared" si="15"/>
        <v>7.9999999999999988E-2</v>
      </c>
      <c r="J65" s="4">
        <f t="shared" si="15"/>
        <v>0.13</v>
      </c>
      <c r="K65" s="4">
        <f t="shared" si="15"/>
        <v>0.12</v>
      </c>
      <c r="L65" s="4">
        <f t="shared" si="15"/>
        <v>9.0000000000000011E-2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2:54" x14ac:dyDescent="0.25">
      <c r="B66" s="4" t="str">
        <f t="shared" si="4"/>
        <v>Line 13</v>
      </c>
      <c r="C66" s="4">
        <f t="shared" ref="C66:L66" si="16">C42/C18</f>
        <v>0.13</v>
      </c>
      <c r="D66" s="4">
        <f t="shared" si="16"/>
        <v>0.11</v>
      </c>
      <c r="E66" s="4">
        <f t="shared" si="16"/>
        <v>0.09</v>
      </c>
      <c r="F66" s="4">
        <f t="shared" si="16"/>
        <v>0.09</v>
      </c>
      <c r="G66" s="4">
        <f t="shared" si="16"/>
        <v>0.13</v>
      </c>
      <c r="H66" s="4">
        <f t="shared" si="16"/>
        <v>0.11000000000000001</v>
      </c>
      <c r="I66" s="4">
        <f t="shared" si="16"/>
        <v>0.10000000000000002</v>
      </c>
      <c r="J66" s="4">
        <f t="shared" si="16"/>
        <v>0.11</v>
      </c>
      <c r="K66" s="4">
        <f t="shared" si="16"/>
        <v>0.12</v>
      </c>
      <c r="L66" s="4">
        <f t="shared" si="16"/>
        <v>9.0000000000000011E-2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2:54" x14ac:dyDescent="0.25">
      <c r="B67" s="4" t="str">
        <f t="shared" si="4"/>
        <v>Line 14</v>
      </c>
      <c r="C67" s="4">
        <f t="shared" ref="C67:L67" si="17">C43/C19</f>
        <v>0.1</v>
      </c>
      <c r="D67" s="4">
        <f t="shared" si="17"/>
        <v>0.12</v>
      </c>
      <c r="E67" s="4">
        <f t="shared" si="17"/>
        <v>0.06</v>
      </c>
      <c r="F67" s="4">
        <f t="shared" si="17"/>
        <v>0.1</v>
      </c>
      <c r="G67" s="4">
        <f t="shared" si="17"/>
        <v>6.9999999999999993E-2</v>
      </c>
      <c r="H67" s="4">
        <f t="shared" si="17"/>
        <v>5.9999999999999991E-2</v>
      </c>
      <c r="I67" s="4">
        <f t="shared" si="17"/>
        <v>7.9999999999999988E-2</v>
      </c>
      <c r="J67" s="4">
        <f t="shared" si="17"/>
        <v>0.11999999999999998</v>
      </c>
      <c r="K67" s="4">
        <f t="shared" si="17"/>
        <v>0.13</v>
      </c>
      <c r="L67" s="4">
        <f t="shared" si="17"/>
        <v>9.0000000000000011E-2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2:54" x14ac:dyDescent="0.25">
      <c r="B68" s="4" t="str">
        <f t="shared" si="4"/>
        <v>Line 15</v>
      </c>
      <c r="C68" s="4">
        <f t="shared" ref="C68:L68" si="18">C44/C20</f>
        <v>0.09</v>
      </c>
      <c r="D68" s="4">
        <f t="shared" si="18"/>
        <v>0.08</v>
      </c>
      <c r="E68" s="4">
        <f t="shared" si="18"/>
        <v>0.09</v>
      </c>
      <c r="F68" s="4">
        <f t="shared" si="18"/>
        <v>0.09</v>
      </c>
      <c r="G68" s="4">
        <f t="shared" si="18"/>
        <v>0.13</v>
      </c>
      <c r="H68" s="4">
        <f t="shared" si="18"/>
        <v>0.12000000000000001</v>
      </c>
      <c r="I68" s="4">
        <f t="shared" si="18"/>
        <v>9.9999999999999992E-2</v>
      </c>
      <c r="J68" s="4">
        <f t="shared" si="18"/>
        <v>0.1</v>
      </c>
      <c r="K68" s="4">
        <f t="shared" si="18"/>
        <v>0.09</v>
      </c>
      <c r="L68" s="4">
        <f t="shared" si="18"/>
        <v>0.10999999999999999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2:54" x14ac:dyDescent="0.25">
      <c r="B69" s="4" t="str">
        <f t="shared" si="4"/>
        <v>Line 16</v>
      </c>
      <c r="C69" s="4">
        <f t="shared" ref="C69:L69" si="19">C45/C21</f>
        <v>0.11</v>
      </c>
      <c r="D69" s="4">
        <f t="shared" si="19"/>
        <v>0.12</v>
      </c>
      <c r="E69" s="4">
        <f t="shared" si="19"/>
        <v>6.0000000000000005E-2</v>
      </c>
      <c r="F69" s="4">
        <f t="shared" si="19"/>
        <v>9.9999999999999992E-2</v>
      </c>
      <c r="G69" s="4">
        <f t="shared" si="19"/>
        <v>0.08</v>
      </c>
      <c r="H69" s="4">
        <f t="shared" si="19"/>
        <v>0.13</v>
      </c>
      <c r="I69" s="4">
        <f t="shared" si="19"/>
        <v>0.12000000000000001</v>
      </c>
      <c r="J69" s="4">
        <f t="shared" si="19"/>
        <v>0.09</v>
      </c>
      <c r="K69" s="4">
        <f t="shared" si="19"/>
        <v>7.0000000000000007E-2</v>
      </c>
      <c r="L69" s="4">
        <f t="shared" si="19"/>
        <v>0.13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2:54" x14ac:dyDescent="0.25">
      <c r="B70" s="4" t="str">
        <f t="shared" si="4"/>
        <v>Line 17</v>
      </c>
      <c r="C70" s="4">
        <f t="shared" ref="C70:L70" si="20">C46/C22</f>
        <v>0.11</v>
      </c>
      <c r="D70" s="4">
        <f t="shared" si="20"/>
        <v>0.06</v>
      </c>
      <c r="E70" s="4">
        <f t="shared" si="20"/>
        <v>9.9999999999999992E-2</v>
      </c>
      <c r="F70" s="4">
        <f t="shared" si="20"/>
        <v>0.11</v>
      </c>
      <c r="G70" s="4">
        <f t="shared" si="20"/>
        <v>9.9999999999999992E-2</v>
      </c>
      <c r="H70" s="4">
        <f t="shared" si="20"/>
        <v>0.12</v>
      </c>
      <c r="I70" s="4">
        <f t="shared" si="20"/>
        <v>0.11</v>
      </c>
      <c r="J70" s="4">
        <f t="shared" si="20"/>
        <v>0.10999999999999999</v>
      </c>
      <c r="K70" s="4">
        <f t="shared" si="20"/>
        <v>0.13</v>
      </c>
      <c r="L70" s="4">
        <f t="shared" si="20"/>
        <v>0.1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2:54" x14ac:dyDescent="0.25">
      <c r="B71" s="4" t="str">
        <f t="shared" si="4"/>
        <v>Line 18</v>
      </c>
      <c r="C71" s="4">
        <f t="shared" ref="C71:L71" si="21">C47/C23</f>
        <v>0.13</v>
      </c>
      <c r="D71" s="4">
        <f t="shared" si="21"/>
        <v>0.06</v>
      </c>
      <c r="E71" s="4">
        <f t="shared" si="21"/>
        <v>0.09</v>
      </c>
      <c r="F71" s="4">
        <f t="shared" si="21"/>
        <v>0.12000000000000001</v>
      </c>
      <c r="G71" s="4">
        <f t="shared" si="21"/>
        <v>0.08</v>
      </c>
      <c r="H71" s="4">
        <f t="shared" si="21"/>
        <v>0.09</v>
      </c>
      <c r="I71" s="4">
        <f t="shared" si="21"/>
        <v>0.12</v>
      </c>
      <c r="J71" s="4">
        <f t="shared" si="21"/>
        <v>0.13</v>
      </c>
      <c r="K71" s="4">
        <f t="shared" si="21"/>
        <v>0.09</v>
      </c>
      <c r="L71" s="4">
        <f t="shared" si="21"/>
        <v>0.08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2:54" x14ac:dyDescent="0.25">
      <c r="B72" s="4" t="str">
        <f t="shared" si="4"/>
        <v>Line 19</v>
      </c>
      <c r="C72" s="4">
        <f t="shared" ref="C72:L72" si="22">C48/C24</f>
        <v>0.08</v>
      </c>
      <c r="D72" s="4">
        <f t="shared" si="22"/>
        <v>0.1</v>
      </c>
      <c r="E72" s="4">
        <f t="shared" si="22"/>
        <v>0.09</v>
      </c>
      <c r="F72" s="4">
        <f t="shared" si="22"/>
        <v>0.11</v>
      </c>
      <c r="G72" s="4">
        <f t="shared" si="22"/>
        <v>9.0000000000000011E-2</v>
      </c>
      <c r="H72" s="4">
        <f t="shared" si="22"/>
        <v>0.12</v>
      </c>
      <c r="I72" s="4">
        <f t="shared" si="22"/>
        <v>0.13</v>
      </c>
      <c r="J72" s="4">
        <f t="shared" si="22"/>
        <v>0.13</v>
      </c>
      <c r="K72" s="4">
        <f t="shared" si="22"/>
        <v>6.0000000000000012E-2</v>
      </c>
      <c r="L72" s="4">
        <f t="shared" si="22"/>
        <v>0.06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2:54" x14ac:dyDescent="0.25">
      <c r="B73" s="4" t="str">
        <f t="shared" si="4"/>
        <v>Line 20</v>
      </c>
      <c r="C73" s="4">
        <f t="shared" ref="C73:L74" si="23">C49/C25</f>
        <v>0.12</v>
      </c>
      <c r="D73" s="4">
        <f t="shared" si="23"/>
        <v>0.12</v>
      </c>
      <c r="E73" s="4">
        <f t="shared" si="23"/>
        <v>0.13</v>
      </c>
      <c r="F73" s="4">
        <f t="shared" si="23"/>
        <v>5.9999999999999991E-2</v>
      </c>
      <c r="G73" s="4">
        <f t="shared" si="23"/>
        <v>0.08</v>
      </c>
      <c r="H73" s="4">
        <f t="shared" si="23"/>
        <v>0.09</v>
      </c>
      <c r="I73" s="4">
        <f t="shared" si="23"/>
        <v>0.13</v>
      </c>
      <c r="J73" s="4">
        <f t="shared" si="23"/>
        <v>0.12</v>
      </c>
      <c r="K73" s="4">
        <f t="shared" si="23"/>
        <v>7.0000000000000007E-2</v>
      </c>
      <c r="L73" s="4">
        <f t="shared" si="23"/>
        <v>0.11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2:54" x14ac:dyDescent="0.25">
      <c r="B74" s="4" t="str">
        <f t="shared" si="4"/>
        <v>Total</v>
      </c>
      <c r="C74" s="4">
        <f t="shared" si="23"/>
        <v>0.10246873300706906</v>
      </c>
      <c r="D74" s="4">
        <f t="shared" si="23"/>
        <v>9.9224182250498033E-2</v>
      </c>
      <c r="E74" s="4">
        <f t="shared" si="23"/>
        <v>9.4268410342325484E-2</v>
      </c>
      <c r="F74" s="4">
        <f t="shared" si="23"/>
        <v>9.6684207470700875E-2</v>
      </c>
      <c r="G74" s="4">
        <f t="shared" si="23"/>
        <v>9.844716043068602E-2</v>
      </c>
      <c r="H74" s="4">
        <f t="shared" si="23"/>
        <v>9.8215233145796346E-2</v>
      </c>
      <c r="I74" s="4">
        <f t="shared" si="23"/>
        <v>9.9730815388591687E-2</v>
      </c>
      <c r="J74" s="4">
        <f t="shared" si="23"/>
        <v>0.10587151738349578</v>
      </c>
      <c r="K74" s="4">
        <f t="shared" si="23"/>
        <v>9.9655106219265044E-2</v>
      </c>
      <c r="L74" s="4">
        <f t="shared" si="23"/>
        <v>8.8425641275109212E-2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6" spans="2:54" x14ac:dyDescent="0.25">
      <c r="B76" s="2" t="s">
        <v>21</v>
      </c>
    </row>
    <row r="77" spans="2:54" x14ac:dyDescent="0.25">
      <c r="B77" s="3" t="s">
        <v>0</v>
      </c>
      <c r="C77" s="3" t="s">
        <v>22</v>
      </c>
      <c r="D77" s="3" t="s">
        <v>23</v>
      </c>
      <c r="E77" s="3" t="s">
        <v>24</v>
      </c>
      <c r="F77" s="3" t="s">
        <v>25</v>
      </c>
      <c r="G77" s="3" t="s">
        <v>26</v>
      </c>
      <c r="H77" s="3" t="s">
        <v>27</v>
      </c>
      <c r="I77" s="3" t="s">
        <v>28</v>
      </c>
      <c r="J77" s="3" t="s">
        <v>29</v>
      </c>
      <c r="K77" s="3" t="s">
        <v>30</v>
      </c>
      <c r="L77" s="3" t="s">
        <v>31</v>
      </c>
      <c r="M77" s="3" t="s">
        <v>40</v>
      </c>
      <c r="N77" s="3" t="s">
        <v>41</v>
      </c>
      <c r="O77" s="3" t="s">
        <v>42</v>
      </c>
      <c r="P77" s="3" t="s">
        <v>43</v>
      </c>
      <c r="Q77" s="3" t="s">
        <v>44</v>
      </c>
      <c r="R77" s="3" t="s">
        <v>45</v>
      </c>
      <c r="S77" s="3" t="s">
        <v>46</v>
      </c>
      <c r="T77" s="3" t="s">
        <v>47</v>
      </c>
      <c r="U77" s="3" t="s">
        <v>48</v>
      </c>
      <c r="V77" s="3" t="s">
        <v>49</v>
      </c>
      <c r="W77" s="3" t="s">
        <v>50</v>
      </c>
      <c r="X77" s="3" t="s">
        <v>51</v>
      </c>
      <c r="Y77" s="3" t="s">
        <v>52</v>
      </c>
      <c r="Z77" s="3" t="s">
        <v>53</v>
      </c>
      <c r="AA77" s="3" t="s">
        <v>54</v>
      </c>
      <c r="AB77" s="3" t="s">
        <v>55</v>
      </c>
      <c r="AC77" s="3" t="s">
        <v>56</v>
      </c>
      <c r="AD77" s="3" t="s">
        <v>57</v>
      </c>
      <c r="AE77" s="3" t="s">
        <v>58</v>
      </c>
      <c r="AF77" s="3" t="s">
        <v>59</v>
      </c>
      <c r="AG77" s="3" t="s">
        <v>60</v>
      </c>
      <c r="AH77" s="3" t="s">
        <v>61</v>
      </c>
      <c r="AI77" s="3" t="s">
        <v>62</v>
      </c>
      <c r="AJ77" s="3" t="s">
        <v>63</v>
      </c>
      <c r="AK77" s="3" t="s">
        <v>64</v>
      </c>
      <c r="AL77" s="3" t="s">
        <v>65</v>
      </c>
      <c r="AM77" s="3" t="s">
        <v>66</v>
      </c>
      <c r="AN77" s="3" t="s">
        <v>67</v>
      </c>
      <c r="AO77" s="3" t="s">
        <v>68</v>
      </c>
      <c r="AP77" s="3" t="s">
        <v>69</v>
      </c>
      <c r="AQ77" s="3" t="s">
        <v>70</v>
      </c>
      <c r="AR77" s="3" t="s">
        <v>71</v>
      </c>
      <c r="AS77" s="3" t="s">
        <v>72</v>
      </c>
      <c r="AT77" s="3" t="s">
        <v>73</v>
      </c>
      <c r="AU77" s="3" t="s">
        <v>74</v>
      </c>
      <c r="AV77" s="3" t="s">
        <v>75</v>
      </c>
      <c r="AW77" s="3" t="s">
        <v>76</v>
      </c>
      <c r="AX77" s="3" t="s">
        <v>77</v>
      </c>
      <c r="AY77" s="3" t="s">
        <v>78</v>
      </c>
      <c r="AZ77" s="3" t="s">
        <v>79</v>
      </c>
      <c r="BA77" s="3" t="s">
        <v>80</v>
      </c>
      <c r="BB77" s="3" t="s">
        <v>81</v>
      </c>
    </row>
    <row r="78" spans="2:54" x14ac:dyDescent="0.25">
      <c r="B78" s="4" t="str">
        <f>B6</f>
        <v>Line 1</v>
      </c>
      <c r="C78" s="4">
        <v>1.1000000000000001</v>
      </c>
      <c r="D78" s="4">
        <v>0.71</v>
      </c>
      <c r="E78" s="4">
        <v>1.0900000000000001</v>
      </c>
      <c r="F78" s="4">
        <v>0.78</v>
      </c>
      <c r="G78" s="4">
        <v>0.89</v>
      </c>
      <c r="H78" s="4">
        <v>0.86</v>
      </c>
      <c r="I78" s="4">
        <v>0.91</v>
      </c>
      <c r="J78" s="4">
        <v>0.98</v>
      </c>
      <c r="K78" s="4">
        <v>1.04</v>
      </c>
      <c r="L78" s="4">
        <v>0.95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2:54" x14ac:dyDescent="0.25">
      <c r="B79" s="4" t="str">
        <f t="shared" ref="B79:B97" si="24">B7</f>
        <v>Line 2</v>
      </c>
      <c r="C79" s="4">
        <v>0.74</v>
      </c>
      <c r="D79" s="4">
        <v>0.92</v>
      </c>
      <c r="E79" s="4">
        <v>0.98</v>
      </c>
      <c r="F79" s="4">
        <v>1.03</v>
      </c>
      <c r="G79" s="4">
        <v>1.01</v>
      </c>
      <c r="H79" s="4">
        <v>1.04</v>
      </c>
      <c r="I79" s="4">
        <v>0.65</v>
      </c>
      <c r="J79" s="4">
        <v>0.76</v>
      </c>
      <c r="K79" s="4">
        <v>1.06</v>
      </c>
      <c r="L79" s="4">
        <v>0.85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2:54" x14ac:dyDescent="0.25">
      <c r="B80" s="4" t="str">
        <f t="shared" si="24"/>
        <v>Line 3</v>
      </c>
      <c r="C80" s="4">
        <v>0.97</v>
      </c>
      <c r="D80" s="4">
        <v>0.77</v>
      </c>
      <c r="E80" s="4">
        <v>0.74</v>
      </c>
      <c r="F80" s="4">
        <v>1.1000000000000001</v>
      </c>
      <c r="G80" s="4">
        <v>1.05</v>
      </c>
      <c r="H80" s="4">
        <v>1.0900000000000001</v>
      </c>
      <c r="I80" s="4">
        <v>0.65</v>
      </c>
      <c r="J80" s="4">
        <v>0.94</v>
      </c>
      <c r="K80" s="4">
        <v>0.86</v>
      </c>
      <c r="L80" s="4">
        <v>0.94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2:54" x14ac:dyDescent="0.25">
      <c r="B81" s="4" t="str">
        <f t="shared" si="24"/>
        <v>Line 4</v>
      </c>
      <c r="C81" s="4">
        <v>0.73</v>
      </c>
      <c r="D81" s="4">
        <v>0.96</v>
      </c>
      <c r="E81" s="4">
        <v>0.71</v>
      </c>
      <c r="F81" s="4">
        <v>0.7</v>
      </c>
      <c r="G81" s="4">
        <v>0.92</v>
      </c>
      <c r="H81" s="4">
        <v>0.73</v>
      </c>
      <c r="I81" s="4">
        <v>0.84</v>
      </c>
      <c r="J81" s="4">
        <v>0.73</v>
      </c>
      <c r="K81" s="4">
        <v>0.9</v>
      </c>
      <c r="L81" s="4">
        <v>0.73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2:54" x14ac:dyDescent="0.25">
      <c r="B82" s="4" t="str">
        <f t="shared" si="24"/>
        <v>Line 5</v>
      </c>
      <c r="C82" s="4">
        <v>1.03</v>
      </c>
      <c r="D82" s="4">
        <v>0.95</v>
      </c>
      <c r="E82" s="4">
        <v>1.08</v>
      </c>
      <c r="F82" s="4">
        <v>0.8</v>
      </c>
      <c r="G82" s="4">
        <v>0.92</v>
      </c>
      <c r="H82" s="4">
        <v>1.02</v>
      </c>
      <c r="I82" s="4">
        <v>1.0900000000000001</v>
      </c>
      <c r="J82" s="4">
        <v>0.76</v>
      </c>
      <c r="K82" s="4">
        <v>0.83</v>
      </c>
      <c r="L82" s="4">
        <v>0.7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2:54" x14ac:dyDescent="0.25">
      <c r="B83" s="4" t="str">
        <f t="shared" si="24"/>
        <v>Line 6</v>
      </c>
      <c r="C83" s="4">
        <v>0.92</v>
      </c>
      <c r="D83" s="4">
        <v>0.84</v>
      </c>
      <c r="E83" s="4">
        <v>1.08</v>
      </c>
      <c r="F83" s="4">
        <v>0.92</v>
      </c>
      <c r="G83" s="4">
        <v>0.95</v>
      </c>
      <c r="H83" s="4">
        <v>0.67</v>
      </c>
      <c r="I83" s="4">
        <v>0.73</v>
      </c>
      <c r="J83" s="4">
        <v>1.07</v>
      </c>
      <c r="K83" s="4">
        <v>0.71</v>
      </c>
      <c r="L83" s="4">
        <v>0.97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2:54" x14ac:dyDescent="0.25">
      <c r="B84" s="4" t="str">
        <f t="shared" si="24"/>
        <v>Line 7</v>
      </c>
      <c r="C84" s="4">
        <v>0.97</v>
      </c>
      <c r="D84" s="4">
        <v>0.96</v>
      </c>
      <c r="E84" s="4">
        <v>0.82</v>
      </c>
      <c r="F84" s="4">
        <v>0.88</v>
      </c>
      <c r="G84" s="4">
        <v>0.97</v>
      </c>
      <c r="H84" s="4">
        <v>1.0900000000000001</v>
      </c>
      <c r="I84" s="4">
        <v>0.9</v>
      </c>
      <c r="J84" s="4">
        <v>0.71</v>
      </c>
      <c r="K84" s="4">
        <v>0.71</v>
      </c>
      <c r="L84" s="4">
        <v>1.05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2:54" x14ac:dyDescent="0.25">
      <c r="B85" s="4" t="str">
        <f t="shared" si="24"/>
        <v>Line 8</v>
      </c>
      <c r="C85" s="4">
        <v>0.88</v>
      </c>
      <c r="D85" s="4">
        <v>0.93</v>
      </c>
      <c r="E85" s="4">
        <v>0.81</v>
      </c>
      <c r="F85" s="4">
        <v>0.76</v>
      </c>
      <c r="G85" s="4">
        <v>0.87</v>
      </c>
      <c r="H85" s="4">
        <v>0.93</v>
      </c>
      <c r="I85" s="4">
        <v>0.77</v>
      </c>
      <c r="J85" s="4">
        <v>1.06</v>
      </c>
      <c r="K85" s="4">
        <v>0.87</v>
      </c>
      <c r="L85" s="4">
        <v>1.0900000000000001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2:54" x14ac:dyDescent="0.25">
      <c r="B86" s="4" t="str">
        <f t="shared" si="24"/>
        <v>Line 9</v>
      </c>
      <c r="C86" s="4">
        <v>0.95</v>
      </c>
      <c r="D86" s="4">
        <v>1.05</v>
      </c>
      <c r="E86" s="4">
        <v>0.93</v>
      </c>
      <c r="F86" s="4">
        <v>0.93</v>
      </c>
      <c r="G86" s="4">
        <v>0.86</v>
      </c>
      <c r="H86" s="4">
        <v>1.04</v>
      </c>
      <c r="I86" s="4">
        <v>1.04</v>
      </c>
      <c r="J86" s="4">
        <v>0.65</v>
      </c>
      <c r="K86" s="4">
        <v>1.0900000000000001</v>
      </c>
      <c r="L86" s="4">
        <v>1.04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2:54" x14ac:dyDescent="0.25">
      <c r="B87" s="4" t="str">
        <f t="shared" si="24"/>
        <v>Line 10</v>
      </c>
      <c r="C87" s="4">
        <v>1.0900000000000001</v>
      </c>
      <c r="D87" s="4">
        <v>0.72</v>
      </c>
      <c r="E87" s="4">
        <v>0.98</v>
      </c>
      <c r="F87" s="4">
        <v>0.86</v>
      </c>
      <c r="G87" s="4">
        <v>1.04</v>
      </c>
      <c r="H87" s="4">
        <v>0.87</v>
      </c>
      <c r="I87" s="4">
        <v>0.78</v>
      </c>
      <c r="J87" s="4">
        <v>0.8</v>
      </c>
      <c r="K87" s="4">
        <v>0.75</v>
      </c>
      <c r="L87" s="4">
        <v>1.01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2:54" x14ac:dyDescent="0.25">
      <c r="B88" s="4" t="str">
        <f t="shared" si="24"/>
        <v>Line 11</v>
      </c>
      <c r="C88" s="4">
        <v>0.73</v>
      </c>
      <c r="D88" s="4">
        <v>0.99</v>
      </c>
      <c r="E88" s="4">
        <v>0.98</v>
      </c>
      <c r="F88" s="4">
        <v>0.69</v>
      </c>
      <c r="G88" s="4">
        <v>0.7</v>
      </c>
      <c r="H88" s="4">
        <v>0.93</v>
      </c>
      <c r="I88" s="4">
        <v>0.69</v>
      </c>
      <c r="J88" s="4">
        <v>1.08</v>
      </c>
      <c r="K88" s="4">
        <v>0.74</v>
      </c>
      <c r="L88" s="4">
        <v>0.68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2:54" x14ac:dyDescent="0.25">
      <c r="B89" s="4" t="str">
        <f t="shared" si="24"/>
        <v>Line 12</v>
      </c>
      <c r="C89" s="4">
        <v>1.05</v>
      </c>
      <c r="D89" s="4">
        <v>1.03</v>
      </c>
      <c r="E89" s="4">
        <v>1.06</v>
      </c>
      <c r="F89" s="4">
        <v>0.7</v>
      </c>
      <c r="G89" s="4">
        <v>1.04</v>
      </c>
      <c r="H89" s="4">
        <v>0.84</v>
      </c>
      <c r="I89" s="4">
        <v>0.98</v>
      </c>
      <c r="J89" s="4">
        <v>0.78</v>
      </c>
      <c r="K89" s="4">
        <v>0.83</v>
      </c>
      <c r="L89" s="4">
        <v>0.78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2:54" x14ac:dyDescent="0.25">
      <c r="B90" s="4" t="str">
        <f t="shared" si="24"/>
        <v>Line 13</v>
      </c>
      <c r="C90" s="4">
        <v>0.7</v>
      </c>
      <c r="D90" s="4">
        <v>0.66</v>
      </c>
      <c r="E90" s="4">
        <v>0.83</v>
      </c>
      <c r="F90" s="4">
        <v>0.69</v>
      </c>
      <c r="G90" s="4">
        <v>0.72</v>
      </c>
      <c r="H90" s="4">
        <v>0.67</v>
      </c>
      <c r="I90" s="4">
        <v>0.89</v>
      </c>
      <c r="J90" s="4">
        <v>0.74</v>
      </c>
      <c r="K90" s="4">
        <v>0.81</v>
      </c>
      <c r="L90" s="4">
        <v>1.06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2:54" x14ac:dyDescent="0.25">
      <c r="B91" s="4" t="str">
        <f t="shared" si="24"/>
        <v>Line 14</v>
      </c>
      <c r="C91" s="4">
        <v>1.0900000000000001</v>
      </c>
      <c r="D91" s="4">
        <v>0.69</v>
      </c>
      <c r="E91" s="4">
        <v>0.79</v>
      </c>
      <c r="F91" s="4">
        <v>0.65</v>
      </c>
      <c r="G91" s="4">
        <v>1.01</v>
      </c>
      <c r="H91" s="4">
        <v>0.65</v>
      </c>
      <c r="I91" s="4">
        <v>1.05</v>
      </c>
      <c r="J91" s="4">
        <v>0.72</v>
      </c>
      <c r="K91" s="4">
        <v>1</v>
      </c>
      <c r="L91" s="4">
        <v>0.96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2:54" x14ac:dyDescent="0.25">
      <c r="B92" s="4" t="str">
        <f t="shared" si="24"/>
        <v>Line 15</v>
      </c>
      <c r="C92" s="4">
        <v>0.66</v>
      </c>
      <c r="D92" s="4">
        <v>0.82</v>
      </c>
      <c r="E92" s="4">
        <v>0.94</v>
      </c>
      <c r="F92" s="4">
        <v>0.85</v>
      </c>
      <c r="G92" s="4">
        <v>0.83</v>
      </c>
      <c r="H92" s="4">
        <v>0.68</v>
      </c>
      <c r="I92" s="4">
        <v>0.75</v>
      </c>
      <c r="J92" s="4">
        <v>1.08</v>
      </c>
      <c r="K92" s="4">
        <v>0.81</v>
      </c>
      <c r="L92" s="4">
        <v>1.05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2:54" x14ac:dyDescent="0.25">
      <c r="B93" s="4" t="str">
        <f t="shared" si="24"/>
        <v>Line 16</v>
      </c>
      <c r="C93" s="4">
        <v>0.94</v>
      </c>
      <c r="D93" s="4">
        <v>1.08</v>
      </c>
      <c r="E93" s="4">
        <v>1.01</v>
      </c>
      <c r="F93" s="4">
        <v>0.85</v>
      </c>
      <c r="G93" s="4">
        <v>0.96</v>
      </c>
      <c r="H93" s="4">
        <v>1.05</v>
      </c>
      <c r="I93" s="4">
        <v>0.91</v>
      </c>
      <c r="J93" s="4">
        <v>0.96</v>
      </c>
      <c r="K93" s="4">
        <v>0.69</v>
      </c>
      <c r="L93" s="4">
        <v>0.73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2:54" x14ac:dyDescent="0.25">
      <c r="B94" s="4" t="str">
        <f t="shared" si="24"/>
        <v>Line 17</v>
      </c>
      <c r="C94" s="4">
        <v>0.75</v>
      </c>
      <c r="D94" s="4">
        <v>0.76</v>
      </c>
      <c r="E94" s="4">
        <v>0.85</v>
      </c>
      <c r="F94" s="4">
        <v>0.71</v>
      </c>
      <c r="G94" s="4">
        <v>0.7</v>
      </c>
      <c r="H94" s="4">
        <v>1.01</v>
      </c>
      <c r="I94" s="4">
        <v>0.67</v>
      </c>
      <c r="J94" s="4">
        <v>0.88</v>
      </c>
      <c r="K94" s="4">
        <v>0.77</v>
      </c>
      <c r="L94" s="4">
        <v>0.81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2:54" x14ac:dyDescent="0.25">
      <c r="B95" s="4" t="str">
        <f t="shared" si="24"/>
        <v>Line 18</v>
      </c>
      <c r="C95" s="4">
        <v>0.98</v>
      </c>
      <c r="D95" s="4">
        <v>0.95</v>
      </c>
      <c r="E95" s="4">
        <v>0.76</v>
      </c>
      <c r="F95" s="4">
        <v>0.95</v>
      </c>
      <c r="G95" s="4">
        <v>1.03</v>
      </c>
      <c r="H95" s="4">
        <v>0.69</v>
      </c>
      <c r="I95" s="4">
        <v>0.73</v>
      </c>
      <c r="J95" s="4">
        <v>0.88</v>
      </c>
      <c r="K95" s="4">
        <v>0.93</v>
      </c>
      <c r="L95" s="4">
        <v>0.87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2:54" x14ac:dyDescent="0.25">
      <c r="B96" s="4" t="str">
        <f t="shared" si="24"/>
        <v>Line 19</v>
      </c>
      <c r="C96" s="4">
        <v>1.01</v>
      </c>
      <c r="D96" s="4">
        <v>1.06</v>
      </c>
      <c r="E96" s="4">
        <v>0.92</v>
      </c>
      <c r="F96" s="4">
        <v>1.1000000000000001</v>
      </c>
      <c r="G96" s="4">
        <v>1.0900000000000001</v>
      </c>
      <c r="H96" s="4">
        <v>0.95</v>
      </c>
      <c r="I96" s="4">
        <v>0.85</v>
      </c>
      <c r="J96" s="4">
        <v>0.89</v>
      </c>
      <c r="K96" s="4">
        <v>0.84</v>
      </c>
      <c r="L96" s="4">
        <v>1.04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2:54" x14ac:dyDescent="0.25">
      <c r="B97" s="4" t="str">
        <f t="shared" si="24"/>
        <v>Line 20</v>
      </c>
      <c r="C97" s="4">
        <v>0.65</v>
      </c>
      <c r="D97" s="4">
        <v>0.81</v>
      </c>
      <c r="E97" s="4">
        <v>0.69</v>
      </c>
      <c r="F97" s="4">
        <v>1.07</v>
      </c>
      <c r="G97" s="4">
        <v>0.92</v>
      </c>
      <c r="H97" s="4">
        <v>0.88</v>
      </c>
      <c r="I97" s="4">
        <v>0.75</v>
      </c>
      <c r="J97" s="4">
        <v>0.87</v>
      </c>
      <c r="K97" s="4">
        <v>0.93</v>
      </c>
      <c r="L97" s="4">
        <v>0.8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2:54" x14ac:dyDescent="0.25">
      <c r="B98" s="5" t="s">
        <v>32</v>
      </c>
      <c r="C98" s="4">
        <f>AVERAGE(C78:C97)</f>
        <v>0.89699999999999991</v>
      </c>
      <c r="D98" s="4">
        <f t="shared" ref="D98:L98" si="25">AVERAGE(D78:D97)</f>
        <v>0.88299999999999979</v>
      </c>
      <c r="E98" s="4">
        <f t="shared" si="25"/>
        <v>0.90250000000000019</v>
      </c>
      <c r="F98" s="4">
        <f t="shared" si="25"/>
        <v>0.85099999999999976</v>
      </c>
      <c r="G98" s="4">
        <f t="shared" si="25"/>
        <v>0.92400000000000004</v>
      </c>
      <c r="H98" s="4">
        <f t="shared" si="25"/>
        <v>0.88449999999999984</v>
      </c>
      <c r="I98" s="4">
        <f t="shared" si="25"/>
        <v>0.83150000000000013</v>
      </c>
      <c r="J98" s="4">
        <f t="shared" si="25"/>
        <v>0.86700000000000021</v>
      </c>
      <c r="K98" s="4">
        <f t="shared" si="25"/>
        <v>0.85850000000000004</v>
      </c>
      <c r="L98" s="4">
        <f t="shared" si="25"/>
        <v>0.90549999999999997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2:S158"/>
  <sheetViews>
    <sheetView showGridLines="0" tabSelected="1" zoomScale="85" zoomScaleNormal="85" workbookViewId="0">
      <selection activeCell="S20" sqref="S20"/>
    </sheetView>
  </sheetViews>
  <sheetFormatPr defaultRowHeight="15" x14ac:dyDescent="0.25"/>
  <cols>
    <col min="5" max="5" width="8.5703125" customWidth="1"/>
    <col min="7" max="7" width="9.140625" customWidth="1"/>
    <col min="14" max="14" width="9.42578125" customWidth="1"/>
    <col min="19" max="19" width="10.140625" customWidth="1"/>
    <col min="20" max="20" width="10.140625" bestFit="1" customWidth="1"/>
    <col min="21" max="21" width="11.28515625" bestFit="1" customWidth="1"/>
    <col min="24" max="24" width="9.85546875" customWidth="1"/>
    <col min="29" max="29" width="10.42578125" bestFit="1" customWidth="1"/>
  </cols>
  <sheetData>
    <row r="2" spans="2:19" x14ac:dyDescent="0.25">
      <c r="B2" s="41" t="s">
        <v>96</v>
      </c>
      <c r="C2" s="41"/>
      <c r="D2" s="41"/>
      <c r="E2" s="41"/>
      <c r="F2" s="41"/>
      <c r="G2" s="41"/>
      <c r="H2" s="41"/>
      <c r="I2" s="41"/>
      <c r="J2" s="41"/>
      <c r="K2" s="41"/>
      <c r="L2" s="41"/>
      <c r="N2" s="37" t="s">
        <v>82</v>
      </c>
      <c r="O2" s="6"/>
      <c r="P2" s="37" t="s">
        <v>83</v>
      </c>
    </row>
    <row r="3" spans="2:19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N3" s="38" t="s">
        <v>22</v>
      </c>
      <c r="O3" s="39" t="str">
        <f>LEFT(P3,5)&amp;RIGHT(P3,2)-1</f>
        <v>Week 5</v>
      </c>
      <c r="P3" s="38" t="s">
        <v>27</v>
      </c>
    </row>
    <row r="4" spans="2:19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N4" s="35" t="str">
        <f>RIGHT(N3,2)</f>
        <v xml:space="preserve"> 1</v>
      </c>
      <c r="O4" s="35">
        <f>P4-N4</f>
        <v>5</v>
      </c>
      <c r="P4" s="35" t="str">
        <f>RIGHT(P3,2)</f>
        <v xml:space="preserve"> 6</v>
      </c>
    </row>
    <row r="5" spans="2:19" s="6" customFormat="1" x14ac:dyDescent="0.25"/>
    <row r="6" spans="2:19" s="6" customFormat="1" x14ac:dyDescent="0.25"/>
    <row r="7" spans="2:19" s="6" customFormat="1" x14ac:dyDescent="0.25">
      <c r="B7" s="48" t="str">
        <f>Data!B4</f>
        <v>Production</v>
      </c>
      <c r="C7" s="48"/>
      <c r="D7" s="48"/>
      <c r="F7" s="48" t="str">
        <f>Data!B28</f>
        <v>Scrap</v>
      </c>
      <c r="G7" s="48"/>
      <c r="H7" s="48"/>
      <c r="J7" s="48" t="str">
        <f>Data!B52</f>
        <v>Scrap Rate</v>
      </c>
      <c r="K7" s="48"/>
      <c r="L7" s="48"/>
      <c r="N7" s="48" t="str">
        <f>Data!B76</f>
        <v>Efficiency</v>
      </c>
      <c r="O7" s="48"/>
      <c r="P7" s="48"/>
      <c r="R7" s="47" t="s">
        <v>97</v>
      </c>
      <c r="S7" s="47"/>
    </row>
    <row r="8" spans="2:19" s="6" customFormat="1" x14ac:dyDescent="0.25">
      <c r="B8" s="48"/>
      <c r="C8" s="48"/>
      <c r="D8" s="48"/>
      <c r="F8" s="48"/>
      <c r="G8" s="48"/>
      <c r="H8" s="48"/>
      <c r="J8" s="48"/>
      <c r="K8" s="48"/>
      <c r="L8" s="48"/>
      <c r="N8" s="48"/>
      <c r="O8" s="48"/>
      <c r="P8" s="48"/>
      <c r="R8" s="47"/>
      <c r="S8" s="47"/>
    </row>
    <row r="9" spans="2:19" s="6" customFormat="1" ht="15" customHeight="1" x14ac:dyDescent="0.25">
      <c r="B9" s="52">
        <f ca="1">SUM(OFFSET(Data!$C$26,0,Report!$N$4-1):OFFSET(OFFSET(Data!$C$26,0,Report!$N$4-1),0,Report!$O$4))</f>
        <v>10867196.0598663</v>
      </c>
      <c r="C9" s="52"/>
      <c r="D9" s="53" t="s">
        <v>95</v>
      </c>
      <c r="F9" s="52">
        <f ca="1">SUM(OFFSET(Data!C50,0,Report!$N$4-1):OFFSET(OFFSET(Data!C50,0,Report!$N$4-1),0,Report!$O$4))</f>
        <v>1067502.296998013</v>
      </c>
      <c r="G9" s="52"/>
      <c r="H9" s="53" t="s">
        <v>95</v>
      </c>
      <c r="J9" s="43">
        <f ca="1">F9/B9</f>
        <v>9.8231622133000018E-2</v>
      </c>
      <c r="K9" s="43"/>
      <c r="L9" s="43"/>
      <c r="N9" s="43">
        <f ca="1">AVERAGE(OFFSET(Data!$C$98,0,Report!$N$4-1):OFFSET(OFFSET(Data!$C$98,0,Report!$N$4-1),0,Report!$O$4))</f>
        <v>0.89033333333333342</v>
      </c>
      <c r="O9" s="43"/>
      <c r="P9" s="43"/>
    </row>
    <row r="10" spans="2:19" s="6" customFormat="1" ht="15" customHeight="1" thickBot="1" x14ac:dyDescent="0.3">
      <c r="B10" s="52"/>
      <c r="C10" s="52"/>
      <c r="D10" s="53"/>
      <c r="F10" s="52"/>
      <c r="G10" s="52"/>
      <c r="H10" s="53"/>
      <c r="J10" s="43"/>
      <c r="K10" s="43"/>
      <c r="L10" s="43"/>
      <c r="N10" s="43"/>
      <c r="O10" s="43"/>
      <c r="P10" s="43"/>
    </row>
    <row r="11" spans="2:19" s="6" customFormat="1" ht="15" customHeight="1" x14ac:dyDescent="0.25">
      <c r="B11" s="50" t="s">
        <v>93</v>
      </c>
      <c r="C11" s="49">
        <f ca="1">AVERAGE(OFFSET(Data!C26,0,Report!$N$4-1):OFFSET(OFFSET(Data!C26,0,Report!$N$4-1),0,Report!$O$4))</f>
        <v>1811199.34331105</v>
      </c>
      <c r="D11" s="49"/>
      <c r="F11" s="50" t="s">
        <v>93</v>
      </c>
      <c r="G11" s="49">
        <f ca="1">AVERAGE(OFFSET(Data!C50,0,Report!$N$4-1):OFFSET(OFFSET(Data!C50,0,Report!$N$4-1),0,Report!$O$4))</f>
        <v>177917.04949966885</v>
      </c>
      <c r="H11" s="49"/>
      <c r="J11" s="50" t="s">
        <v>93</v>
      </c>
      <c r="K11" s="51">
        <f ca="1">G11/C11</f>
        <v>9.8231622133000032E-2</v>
      </c>
      <c r="L11" s="51"/>
      <c r="N11" s="43"/>
      <c r="O11" s="43"/>
      <c r="P11" s="43"/>
      <c r="R11" s="54" t="s">
        <v>99</v>
      </c>
      <c r="S11" s="55"/>
    </row>
    <row r="12" spans="2:19" s="6" customFormat="1" ht="15" customHeight="1" x14ac:dyDescent="0.25">
      <c r="B12" s="50"/>
      <c r="C12" s="49"/>
      <c r="D12" s="49"/>
      <c r="F12" s="50"/>
      <c r="G12" s="49"/>
      <c r="H12" s="49"/>
      <c r="J12" s="50"/>
      <c r="K12" s="51"/>
      <c r="L12" s="51"/>
      <c r="N12" s="43"/>
      <c r="O12" s="43"/>
      <c r="P12" s="43"/>
      <c r="R12" s="56"/>
      <c r="S12" s="57"/>
    </row>
    <row r="13" spans="2:19" s="6" customFormat="1" ht="15.75" thickBot="1" x14ac:dyDescent="0.3">
      <c r="B13" s="42" t="s">
        <v>94</v>
      </c>
      <c r="C13" s="45"/>
      <c r="D13" s="45"/>
      <c r="F13" s="42" t="s">
        <v>94</v>
      </c>
      <c r="G13" s="45"/>
      <c r="H13" s="45"/>
      <c r="J13" s="42" t="s">
        <v>94</v>
      </c>
      <c r="K13" s="45"/>
      <c r="L13" s="45"/>
      <c r="N13" s="42" t="s">
        <v>94</v>
      </c>
      <c r="O13" s="42"/>
      <c r="P13" s="42"/>
      <c r="R13" s="58"/>
      <c r="S13" s="59"/>
    </row>
    <row r="14" spans="2:19" s="6" customFormat="1" x14ac:dyDescent="0.25">
      <c r="B14" s="45"/>
      <c r="C14" s="45"/>
      <c r="D14" s="45"/>
      <c r="F14" s="45"/>
      <c r="G14" s="45"/>
      <c r="H14" s="45"/>
      <c r="J14" s="45"/>
      <c r="K14" s="45"/>
      <c r="L14" s="45"/>
      <c r="N14" s="45"/>
      <c r="O14" s="45"/>
      <c r="P14" s="45"/>
    </row>
    <row r="15" spans="2:19" s="6" customFormat="1" x14ac:dyDescent="0.25">
      <c r="B15" s="45"/>
      <c r="C15" s="45"/>
      <c r="D15" s="45"/>
      <c r="F15" s="45"/>
      <c r="G15" s="45"/>
      <c r="H15" s="45"/>
      <c r="J15" s="45"/>
      <c r="K15" s="45"/>
      <c r="L15" s="45"/>
      <c r="N15" s="45"/>
      <c r="O15" s="45"/>
      <c r="P15" s="45"/>
    </row>
    <row r="16" spans="2:19" s="6" customFormat="1" x14ac:dyDescent="0.25"/>
    <row r="17" spans="2:16" s="6" customFormat="1" x14ac:dyDescent="0.25"/>
    <row r="18" spans="2:16" s="6" customFormat="1" ht="18.75" customHeight="1" x14ac:dyDescent="0.25">
      <c r="B18" s="44" t="str">
        <f>Data!B6</f>
        <v>Line 1</v>
      </c>
      <c r="C18" s="22" t="s">
        <v>36</v>
      </c>
      <c r="D18" s="22" t="s">
        <v>37</v>
      </c>
      <c r="E18" s="22" t="s">
        <v>38</v>
      </c>
      <c r="F18" s="22" t="s">
        <v>39</v>
      </c>
      <c r="G18" s="40" t="s">
        <v>98</v>
      </c>
      <c r="H18" s="40"/>
      <c r="I18" s="40"/>
      <c r="J18" s="40"/>
      <c r="K18" s="40"/>
      <c r="L18" s="40"/>
      <c r="M18" s="40"/>
      <c r="N18" s="40"/>
      <c r="O18" s="40"/>
      <c r="P18" s="23"/>
    </row>
    <row r="19" spans="2:16" s="6" customFormat="1" ht="18.75" customHeight="1" x14ac:dyDescent="0.25">
      <c r="B19" s="44"/>
      <c r="C19" s="7" t="str">
        <f>Data!$B$4</f>
        <v>Production</v>
      </c>
      <c r="D19" s="8">
        <f>Calculations!J4</f>
        <v>148676.7555</v>
      </c>
      <c r="E19" s="11">
        <f>Calculations!O4</f>
        <v>0.14529914529914534</v>
      </c>
      <c r="F19" s="8">
        <f ca="1">Calculations!E4</f>
        <v>115960.15091666667</v>
      </c>
      <c r="G19" s="45"/>
      <c r="H19" s="45"/>
      <c r="I19" s="45"/>
      <c r="J19" s="45"/>
      <c r="K19" s="45"/>
      <c r="L19" s="45"/>
      <c r="M19" s="45"/>
      <c r="N19" s="45"/>
      <c r="O19" s="45"/>
      <c r="P19" s="36"/>
    </row>
    <row r="20" spans="2:16" s="6" customFormat="1" ht="18.75" customHeight="1" x14ac:dyDescent="0.25">
      <c r="B20" s="44"/>
      <c r="C20" s="13" t="str">
        <f>Data!$B$28</f>
        <v>Scrap</v>
      </c>
      <c r="D20" s="14">
        <f>Calculations!K4</f>
        <v>10407.372885000001</v>
      </c>
      <c r="E20" s="15">
        <f>Calculations!P4</f>
        <v>2.319902319902337E-2</v>
      </c>
      <c r="F20" s="14">
        <f ca="1">Calculations!F4</f>
        <v>8998.6841475000019</v>
      </c>
      <c r="G20" s="46"/>
      <c r="H20" s="46"/>
      <c r="I20" s="46"/>
      <c r="J20" s="46"/>
      <c r="K20" s="46"/>
      <c r="L20" s="46"/>
      <c r="M20" s="46"/>
      <c r="N20" s="46"/>
      <c r="O20" s="46"/>
      <c r="P20" s="36"/>
    </row>
    <row r="21" spans="2:16" s="6" customFormat="1" ht="18.75" customHeight="1" x14ac:dyDescent="0.25">
      <c r="B21" s="44"/>
      <c r="C21" s="7" t="str">
        <f>Data!$B$52</f>
        <v>Scrap Rate</v>
      </c>
      <c r="D21" s="10">
        <f>Calculations!L4</f>
        <v>7.0000000000000007E-2</v>
      </c>
      <c r="E21" s="34">
        <f>Calculations!Q4</f>
        <v>-9.999999999999995E-3</v>
      </c>
      <c r="F21" s="11">
        <f ca="1">Calculations!G4</f>
        <v>7.7601521525845499E-2</v>
      </c>
      <c r="G21" s="45"/>
      <c r="H21" s="45"/>
      <c r="I21" s="45"/>
      <c r="J21" s="45"/>
      <c r="K21" s="45"/>
      <c r="L21" s="45"/>
      <c r="M21" s="45"/>
      <c r="N21" s="45"/>
      <c r="O21" s="45"/>
      <c r="P21" s="36"/>
    </row>
    <row r="22" spans="2:16" s="6" customFormat="1" ht="18.75" customHeight="1" x14ac:dyDescent="0.25">
      <c r="B22" s="44"/>
      <c r="C22" s="13" t="str">
        <f>Data!$B$76</f>
        <v>Efficiency</v>
      </c>
      <c r="D22" s="16">
        <f>Calculations!M4</f>
        <v>0.86</v>
      </c>
      <c r="E22" s="16">
        <f>Calculations!R4</f>
        <v>-3.0000000000000027E-2</v>
      </c>
      <c r="F22" s="16">
        <f ca="1">Calculations!H4</f>
        <v>0.90500000000000014</v>
      </c>
      <c r="G22" s="46"/>
      <c r="H22" s="46"/>
      <c r="I22" s="46"/>
      <c r="J22" s="46"/>
      <c r="K22" s="46"/>
      <c r="L22" s="46"/>
      <c r="M22" s="46"/>
      <c r="N22" s="46"/>
      <c r="O22" s="46"/>
      <c r="P22" s="36"/>
    </row>
    <row r="23" spans="2:16" s="6" customFormat="1" ht="18.75" customHeight="1" x14ac:dyDescent="0.25">
      <c r="B23" s="44"/>
      <c r="C23" s="7"/>
      <c r="D23" s="10"/>
      <c r="E23" s="10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s="18" customFormat="1" x14ac:dyDescent="0.25"/>
    <row r="25" spans="2:16" s="18" customFormat="1" ht="18.75" customHeight="1" x14ac:dyDescent="0.25">
      <c r="B25" s="44" t="str">
        <f>Data!B7</f>
        <v>Line 2</v>
      </c>
      <c r="C25" s="22" t="s">
        <v>36</v>
      </c>
      <c r="D25" s="22" t="s">
        <v>37</v>
      </c>
      <c r="E25" s="22" t="s">
        <v>38</v>
      </c>
      <c r="F25" s="22" t="s">
        <v>39</v>
      </c>
      <c r="G25" s="40" t="s">
        <v>98</v>
      </c>
      <c r="H25" s="40"/>
      <c r="I25" s="40"/>
      <c r="J25" s="40"/>
      <c r="K25" s="40"/>
      <c r="L25" s="40"/>
      <c r="M25" s="40"/>
      <c r="N25" s="40"/>
      <c r="O25" s="40"/>
      <c r="P25" s="23"/>
    </row>
    <row r="26" spans="2:16" s="18" customFormat="1" ht="18.75" customHeight="1" x14ac:dyDescent="0.25">
      <c r="B26" s="44"/>
      <c r="C26" s="7" t="str">
        <f>Data!$B$4</f>
        <v>Production</v>
      </c>
      <c r="D26" s="8">
        <f>Calculations!J5</f>
        <v>91856.251032</v>
      </c>
      <c r="E26" s="11">
        <f>Calculations!O5</f>
        <v>9.9009900990098439E-3</v>
      </c>
      <c r="F26" s="8">
        <f ca="1">Calculations!E5</f>
        <v>95540.348371999993</v>
      </c>
      <c r="G26" s="45"/>
      <c r="H26" s="45"/>
      <c r="I26" s="45"/>
      <c r="J26" s="45"/>
      <c r="K26" s="45"/>
      <c r="L26" s="45"/>
      <c r="M26" s="45"/>
      <c r="N26" s="45"/>
      <c r="O26" s="45"/>
      <c r="P26" s="36"/>
    </row>
    <row r="27" spans="2:16" s="18" customFormat="1" ht="18.75" customHeight="1" x14ac:dyDescent="0.25">
      <c r="B27" s="44"/>
      <c r="C27" s="13" t="str">
        <f>Data!$B$28</f>
        <v>Scrap</v>
      </c>
      <c r="D27" s="14">
        <f>Calculations!K5</f>
        <v>9185.6251032</v>
      </c>
      <c r="E27" s="15">
        <f>Calculations!P5</f>
        <v>0.10891089108910894</v>
      </c>
      <c r="F27" s="14">
        <f ca="1">Calculations!F5</f>
        <v>9914.0403851999999</v>
      </c>
      <c r="G27" s="46"/>
      <c r="H27" s="46"/>
      <c r="I27" s="46"/>
      <c r="J27" s="46"/>
      <c r="K27" s="46"/>
      <c r="L27" s="46"/>
      <c r="M27" s="46"/>
      <c r="N27" s="46"/>
      <c r="O27" s="46"/>
      <c r="P27" s="36"/>
    </row>
    <row r="28" spans="2:16" s="18" customFormat="1" ht="18.75" customHeight="1" x14ac:dyDescent="0.25">
      <c r="B28" s="44"/>
      <c r="C28" s="7" t="str">
        <f>Data!$B$52</f>
        <v>Scrap Rate</v>
      </c>
      <c r="D28" s="10">
        <f>Calculations!L5</f>
        <v>0.1</v>
      </c>
      <c r="E28" s="34">
        <f>Calculations!Q5</f>
        <v>1.0000000000000009E-2</v>
      </c>
      <c r="F28" s="11">
        <f ca="1">Calculations!G5</f>
        <v>0.10376809959492997</v>
      </c>
      <c r="G28" s="45"/>
      <c r="H28" s="45"/>
      <c r="I28" s="45"/>
      <c r="J28" s="45"/>
      <c r="K28" s="45"/>
      <c r="L28" s="45"/>
      <c r="M28" s="45"/>
      <c r="N28" s="45"/>
      <c r="O28" s="45"/>
      <c r="P28" s="36"/>
    </row>
    <row r="29" spans="2:16" s="18" customFormat="1" ht="18.75" customHeight="1" x14ac:dyDescent="0.25">
      <c r="B29" s="44"/>
      <c r="C29" s="13" t="str">
        <f>Data!$B$76</f>
        <v>Efficiency</v>
      </c>
      <c r="D29" s="16">
        <f>Calculations!M5</f>
        <v>1.04</v>
      </c>
      <c r="E29" s="16">
        <f>Calculations!R5</f>
        <v>3.0000000000000027E-2</v>
      </c>
      <c r="F29" s="16">
        <f ca="1">Calculations!H5</f>
        <v>0.95333333333333325</v>
      </c>
      <c r="G29" s="46"/>
      <c r="H29" s="46"/>
      <c r="I29" s="46"/>
      <c r="J29" s="46"/>
      <c r="K29" s="46"/>
      <c r="L29" s="46"/>
      <c r="M29" s="46"/>
      <c r="N29" s="46"/>
      <c r="O29" s="46"/>
      <c r="P29" s="36"/>
    </row>
    <row r="30" spans="2:16" s="18" customFormat="1" x14ac:dyDescent="0.25">
      <c r="B30" s="44"/>
      <c r="C30" s="7"/>
      <c r="D30" s="10"/>
      <c r="E30" s="10"/>
      <c r="F30" s="10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s="18" customFormat="1" ht="18.75" customHeight="1" x14ac:dyDescent="0.25">
      <c r="B31" s="32"/>
      <c r="C31" s="24"/>
      <c r="D31" s="24"/>
      <c r="E31" s="24"/>
      <c r="F31" s="24"/>
    </row>
    <row r="32" spans="2:16" s="18" customFormat="1" ht="18.75" customHeight="1" x14ac:dyDescent="0.25">
      <c r="B32" s="44" t="str">
        <f>Data!B8</f>
        <v>Line 3</v>
      </c>
      <c r="C32" s="22" t="s">
        <v>36</v>
      </c>
      <c r="D32" s="22" t="s">
        <v>37</v>
      </c>
      <c r="E32" s="22" t="s">
        <v>38</v>
      </c>
      <c r="F32" s="22" t="s">
        <v>39</v>
      </c>
      <c r="G32" s="40" t="s">
        <v>98</v>
      </c>
      <c r="H32" s="40"/>
      <c r="I32" s="40"/>
      <c r="J32" s="40"/>
      <c r="K32" s="40"/>
      <c r="L32" s="40"/>
      <c r="M32" s="40"/>
      <c r="N32" s="40"/>
      <c r="O32" s="40"/>
      <c r="P32" s="23"/>
    </row>
    <row r="33" spans="2:16" s="18" customFormat="1" ht="18.75" customHeight="1" x14ac:dyDescent="0.25">
      <c r="B33" s="44"/>
      <c r="C33" s="7" t="str">
        <f>Data!$B$4</f>
        <v>Production</v>
      </c>
      <c r="D33" s="8">
        <f>Calculations!J6</f>
        <v>119871.683544</v>
      </c>
      <c r="E33" s="11">
        <f>Calculations!O6</f>
        <v>8.2568807339449476E-2</v>
      </c>
      <c r="F33" s="8">
        <f ca="1">Calculations!E6</f>
        <v>104014.81485733333</v>
      </c>
      <c r="G33" s="45"/>
      <c r="H33" s="45"/>
      <c r="I33" s="45"/>
      <c r="J33" s="45"/>
      <c r="K33" s="45"/>
      <c r="L33" s="45"/>
      <c r="M33" s="45"/>
      <c r="N33" s="45"/>
      <c r="O33" s="45"/>
      <c r="P33" s="36"/>
    </row>
    <row r="34" spans="2:16" s="18" customFormat="1" ht="18.75" customHeight="1" x14ac:dyDescent="0.25">
      <c r="B34" s="44"/>
      <c r="C34" s="13" t="str">
        <f>Data!$B$28</f>
        <v>Scrap</v>
      </c>
      <c r="D34" s="14">
        <f>Calculations!K6</f>
        <v>15583.318860720001</v>
      </c>
      <c r="E34" s="15">
        <f>Calculations!P6</f>
        <v>8.2568807339449588E-2</v>
      </c>
      <c r="F34" s="14">
        <f ca="1">Calculations!F6</f>
        <v>11302.079398119999</v>
      </c>
      <c r="G34" s="46"/>
      <c r="H34" s="46"/>
      <c r="I34" s="46"/>
      <c r="J34" s="46"/>
      <c r="K34" s="46"/>
      <c r="L34" s="46"/>
      <c r="M34" s="46"/>
      <c r="N34" s="46"/>
      <c r="O34" s="46"/>
      <c r="P34" s="36"/>
    </row>
    <row r="35" spans="2:16" s="18" customFormat="1" ht="18.75" customHeight="1" x14ac:dyDescent="0.25">
      <c r="B35" s="44"/>
      <c r="C35" s="7" t="str">
        <f>Data!$B$52</f>
        <v>Scrap Rate</v>
      </c>
      <c r="D35" s="10">
        <f>Calculations!L6</f>
        <v>0.13</v>
      </c>
      <c r="E35" s="34">
        <f>Calculations!Q6</f>
        <v>0</v>
      </c>
      <c r="F35" s="11">
        <f ca="1">Calculations!G6</f>
        <v>0.10865836192298112</v>
      </c>
      <c r="G35" s="45"/>
      <c r="H35" s="45"/>
      <c r="I35" s="45"/>
      <c r="J35" s="45"/>
      <c r="K35" s="45"/>
      <c r="L35" s="45"/>
      <c r="M35" s="45"/>
      <c r="N35" s="45"/>
      <c r="O35" s="45"/>
      <c r="P35" s="36"/>
    </row>
    <row r="36" spans="2:16" s="18" customFormat="1" x14ac:dyDescent="0.25">
      <c r="B36" s="44"/>
      <c r="C36" s="13" t="str">
        <f>Data!$B$76</f>
        <v>Efficiency</v>
      </c>
      <c r="D36" s="16">
        <f>Calculations!M6</f>
        <v>1.0900000000000001</v>
      </c>
      <c r="E36" s="16">
        <f>Calculations!R6</f>
        <v>4.0000000000000036E-2</v>
      </c>
      <c r="F36" s="16">
        <f ca="1">Calculations!H6</f>
        <v>0.95333333333333325</v>
      </c>
      <c r="G36" s="46"/>
      <c r="H36" s="46"/>
      <c r="I36" s="46"/>
      <c r="J36" s="46"/>
      <c r="K36" s="46"/>
      <c r="L36" s="46"/>
      <c r="M36" s="46"/>
      <c r="N36" s="46"/>
      <c r="O36" s="46"/>
      <c r="P36" s="36"/>
    </row>
    <row r="37" spans="2:16" s="18" customFormat="1" ht="18.75" customHeight="1" x14ac:dyDescent="0.25">
      <c r="B37" s="44"/>
      <c r="C37" s="7"/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2:16" s="18" customFormat="1" ht="18.75" customHeight="1" x14ac:dyDescent="0.25">
      <c r="B38" s="32"/>
      <c r="C38" s="25"/>
      <c r="D38" s="26"/>
      <c r="E38" s="27"/>
      <c r="F38" s="26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2:16" s="18" customFormat="1" ht="18.75" customHeight="1" x14ac:dyDescent="0.25">
      <c r="B39" s="44" t="str">
        <f>Data!B9</f>
        <v>Line 4</v>
      </c>
      <c r="C39" s="22" t="s">
        <v>36</v>
      </c>
      <c r="D39" s="22" t="s">
        <v>37</v>
      </c>
      <c r="E39" s="22" t="s">
        <v>38</v>
      </c>
      <c r="F39" s="22" t="s">
        <v>39</v>
      </c>
      <c r="G39" s="40" t="s">
        <v>98</v>
      </c>
      <c r="H39" s="40"/>
      <c r="I39" s="40"/>
      <c r="J39" s="40"/>
      <c r="K39" s="40"/>
      <c r="L39" s="40"/>
      <c r="M39" s="40"/>
      <c r="N39" s="40"/>
      <c r="O39" s="40"/>
      <c r="P39" s="23"/>
    </row>
    <row r="40" spans="2:16" s="18" customFormat="1" ht="18.75" customHeight="1" x14ac:dyDescent="0.25">
      <c r="B40" s="44"/>
      <c r="C40" s="7" t="str">
        <f>Data!$B$4</f>
        <v>Production</v>
      </c>
      <c r="D40" s="8">
        <f>Calculations!J7</f>
        <v>65572.447999999989</v>
      </c>
      <c r="E40" s="11">
        <f>Calculations!O7</f>
        <v>0</v>
      </c>
      <c r="F40" s="8">
        <f ca="1">Calculations!E7</f>
        <v>74020.623999999996</v>
      </c>
      <c r="G40" s="45"/>
      <c r="H40" s="45"/>
      <c r="I40" s="45"/>
      <c r="J40" s="45"/>
      <c r="K40" s="45"/>
      <c r="L40" s="45"/>
      <c r="M40" s="45"/>
      <c r="N40" s="45"/>
      <c r="O40" s="45"/>
      <c r="P40" s="36"/>
    </row>
    <row r="41" spans="2:16" s="18" customFormat="1" ht="18.75" customHeight="1" x14ac:dyDescent="0.25">
      <c r="B41" s="44"/>
      <c r="C41" s="13" t="str">
        <f>Data!$B$28</f>
        <v>Scrap</v>
      </c>
      <c r="D41" s="14">
        <f>Calculations!K7</f>
        <v>3934.3468799999996</v>
      </c>
      <c r="E41" s="15">
        <f>Calculations!P7</f>
        <v>-0.83333333333333315</v>
      </c>
      <c r="F41" s="14">
        <f ca="1">Calculations!F7</f>
        <v>6641.8001599999989</v>
      </c>
      <c r="G41" s="46"/>
      <c r="H41" s="46"/>
      <c r="I41" s="46"/>
      <c r="J41" s="46"/>
      <c r="K41" s="46"/>
      <c r="L41" s="46"/>
      <c r="M41" s="46"/>
      <c r="N41" s="46"/>
      <c r="O41" s="46"/>
      <c r="P41" s="36"/>
    </row>
    <row r="42" spans="2:16" s="18" customFormat="1" x14ac:dyDescent="0.25">
      <c r="B42" s="44"/>
      <c r="C42" s="7" t="str">
        <f>Data!$B$52</f>
        <v>Scrap Rate</v>
      </c>
      <c r="D42" s="10">
        <f>Calculations!L7</f>
        <v>6.0000000000000005E-2</v>
      </c>
      <c r="E42" s="34">
        <f>Calculations!Q7</f>
        <v>-4.9999999999999996E-2</v>
      </c>
      <c r="F42" s="11">
        <f ca="1">Calculations!G7</f>
        <v>8.9729048487891691E-2</v>
      </c>
      <c r="G42" s="45"/>
      <c r="H42" s="45"/>
      <c r="I42" s="45"/>
      <c r="J42" s="45"/>
      <c r="K42" s="45"/>
      <c r="L42" s="45"/>
      <c r="M42" s="45"/>
      <c r="N42" s="45"/>
      <c r="O42" s="45"/>
      <c r="P42" s="36"/>
    </row>
    <row r="43" spans="2:16" s="18" customFormat="1" ht="18.75" customHeight="1" x14ac:dyDescent="0.25">
      <c r="B43" s="44"/>
      <c r="C43" s="13" t="str">
        <f>Data!$B$76</f>
        <v>Efficiency</v>
      </c>
      <c r="D43" s="16">
        <f>Calculations!M7</f>
        <v>0.73</v>
      </c>
      <c r="E43" s="16">
        <f>Calculations!R7</f>
        <v>-0.19000000000000006</v>
      </c>
      <c r="F43" s="16">
        <f ca="1">Calculations!H7</f>
        <v>0.79166666666666663</v>
      </c>
      <c r="G43" s="46"/>
      <c r="H43" s="46"/>
      <c r="I43" s="46"/>
      <c r="J43" s="46"/>
      <c r="K43" s="46"/>
      <c r="L43" s="46"/>
      <c r="M43" s="46"/>
      <c r="N43" s="46"/>
      <c r="O43" s="46"/>
      <c r="P43" s="36"/>
    </row>
    <row r="44" spans="2:16" s="18" customFormat="1" ht="18.75" customHeight="1" x14ac:dyDescent="0.25">
      <c r="B44" s="44"/>
      <c r="C44" s="7"/>
      <c r="D44" s="10"/>
      <c r="E44" s="10"/>
      <c r="F44" s="10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2:16" s="18" customFormat="1" ht="18.75" customHeight="1" x14ac:dyDescent="0.25">
      <c r="B45" s="32"/>
      <c r="C45" s="25"/>
      <c r="D45" s="26"/>
      <c r="E45" s="27"/>
      <c r="F45" s="26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2:16" s="18" customFormat="1" ht="18.75" customHeight="1" x14ac:dyDescent="0.25">
      <c r="B46" s="44" t="str">
        <f>Data!B10</f>
        <v>Line 5</v>
      </c>
      <c r="C46" s="22" t="s">
        <v>36</v>
      </c>
      <c r="D46" s="22" t="s">
        <v>37</v>
      </c>
      <c r="E46" s="22" t="s">
        <v>38</v>
      </c>
      <c r="F46" s="22" t="s">
        <v>39</v>
      </c>
      <c r="G46" s="40" t="s">
        <v>98</v>
      </c>
      <c r="H46" s="40"/>
      <c r="I46" s="40"/>
      <c r="J46" s="40"/>
      <c r="K46" s="40"/>
      <c r="L46" s="40"/>
      <c r="M46" s="40"/>
      <c r="N46" s="40"/>
      <c r="O46" s="40"/>
      <c r="P46" s="23"/>
    </row>
    <row r="47" spans="2:16" s="18" customFormat="1" ht="18.75" customHeight="1" x14ac:dyDescent="0.25">
      <c r="B47" s="44"/>
      <c r="C47" s="7" t="str">
        <f>Data!$B$4</f>
        <v>Production</v>
      </c>
      <c r="D47" s="8">
        <f>Calculations!J8</f>
        <v>74293.127999999997</v>
      </c>
      <c r="E47" s="11">
        <f>Calculations!O8</f>
        <v>-9.890109890109898E-2</v>
      </c>
      <c r="F47" s="8">
        <f ca="1">Calculations!E8</f>
        <v>86368.987999999998</v>
      </c>
      <c r="G47" s="45"/>
      <c r="H47" s="45"/>
      <c r="I47" s="45"/>
      <c r="J47" s="45"/>
      <c r="K47" s="45"/>
      <c r="L47" s="45"/>
      <c r="M47" s="45"/>
      <c r="N47" s="45"/>
      <c r="O47" s="45"/>
      <c r="P47" s="36"/>
    </row>
    <row r="48" spans="2:16" s="18" customFormat="1" ht="18.75" customHeight="1" x14ac:dyDescent="0.25">
      <c r="B48" s="44"/>
      <c r="C48" s="13" t="str">
        <f>Data!$B$28</f>
        <v>Scrap</v>
      </c>
      <c r="D48" s="14">
        <f>Calculations!K8</f>
        <v>4457.5876799999996</v>
      </c>
      <c r="E48" s="15">
        <f>Calculations!P8</f>
        <v>-0.6483516483516486</v>
      </c>
      <c r="F48" s="14">
        <f ca="1">Calculations!F8</f>
        <v>7949.543279999999</v>
      </c>
      <c r="G48" s="46"/>
      <c r="H48" s="46"/>
      <c r="I48" s="46"/>
      <c r="J48" s="46"/>
      <c r="K48" s="46"/>
      <c r="L48" s="46"/>
      <c r="M48" s="46"/>
      <c r="N48" s="46"/>
      <c r="O48" s="46"/>
      <c r="P48" s="36"/>
    </row>
    <row r="49" spans="2:16" s="18" customFormat="1" ht="18.75" customHeight="1" x14ac:dyDescent="0.25">
      <c r="B49" s="44"/>
      <c r="C49" s="7" t="str">
        <f>Data!$B$52</f>
        <v>Scrap Rate</v>
      </c>
      <c r="D49" s="10">
        <f>Calculations!L8</f>
        <v>0.06</v>
      </c>
      <c r="E49" s="34">
        <f>Calculations!Q8</f>
        <v>-0.03</v>
      </c>
      <c r="F49" s="11">
        <f ca="1">Calculations!G8</f>
        <v>9.2041639760790064E-2</v>
      </c>
      <c r="G49" s="45"/>
      <c r="H49" s="45"/>
      <c r="I49" s="45"/>
      <c r="J49" s="45"/>
      <c r="K49" s="45"/>
      <c r="L49" s="45"/>
      <c r="M49" s="45"/>
      <c r="N49" s="45"/>
      <c r="O49" s="45"/>
      <c r="P49" s="36"/>
    </row>
    <row r="50" spans="2:16" s="18" customFormat="1" ht="18.75" customHeight="1" x14ac:dyDescent="0.25">
      <c r="B50" s="44"/>
      <c r="C50" s="13" t="str">
        <f>Data!$B$76</f>
        <v>Efficiency</v>
      </c>
      <c r="D50" s="16">
        <f>Calculations!M8</f>
        <v>1.02</v>
      </c>
      <c r="E50" s="16">
        <f>Calculations!R8</f>
        <v>9.9999999999999978E-2</v>
      </c>
      <c r="F50" s="16">
        <f ca="1">Calculations!H8</f>
        <v>0.96666666666666679</v>
      </c>
      <c r="G50" s="46"/>
      <c r="H50" s="46"/>
      <c r="I50" s="46"/>
      <c r="J50" s="46"/>
      <c r="K50" s="46"/>
      <c r="L50" s="46"/>
      <c r="M50" s="46"/>
      <c r="N50" s="46"/>
      <c r="O50" s="46"/>
      <c r="P50" s="36"/>
    </row>
    <row r="51" spans="2:16" s="18" customFormat="1" ht="18.75" customHeight="1" x14ac:dyDescent="0.25">
      <c r="B51" s="44"/>
      <c r="C51" s="7"/>
      <c r="D51" s="10"/>
      <c r="E51" s="10"/>
      <c r="F51" s="10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2:16" s="18" customFormat="1" x14ac:dyDescent="0.25"/>
    <row r="53" spans="2:16" s="18" customFormat="1" ht="18.75" customHeight="1" x14ac:dyDescent="0.25">
      <c r="B53" s="44" t="str">
        <f>Data!B11</f>
        <v>Line 6</v>
      </c>
      <c r="C53" s="22" t="s">
        <v>36</v>
      </c>
      <c r="D53" s="22" t="s">
        <v>37</v>
      </c>
      <c r="E53" s="22" t="s">
        <v>38</v>
      </c>
      <c r="F53" s="22" t="s">
        <v>39</v>
      </c>
      <c r="G53" s="40" t="s">
        <v>98</v>
      </c>
      <c r="H53" s="40"/>
      <c r="I53" s="40"/>
      <c r="J53" s="40"/>
      <c r="K53" s="40"/>
      <c r="L53" s="40"/>
      <c r="M53" s="40"/>
      <c r="N53" s="40"/>
      <c r="O53" s="40"/>
      <c r="P53" s="23"/>
    </row>
    <row r="54" spans="2:16" s="18" customFormat="1" ht="18.75" customHeight="1" x14ac:dyDescent="0.25">
      <c r="B54" s="44"/>
      <c r="C54" s="7" t="str">
        <f>Data!$B$4</f>
        <v>Production</v>
      </c>
      <c r="D54" s="8">
        <f>Calculations!J9</f>
        <v>120930.9472008</v>
      </c>
      <c r="E54" s="11">
        <f>Calculations!O9</f>
        <v>-7.526881720430105E-2</v>
      </c>
      <c r="F54" s="8">
        <f ca="1">Calculations!E9</f>
        <v>109073.26796013334</v>
      </c>
      <c r="G54" s="45"/>
      <c r="H54" s="45"/>
      <c r="I54" s="45"/>
      <c r="J54" s="45"/>
      <c r="K54" s="45"/>
      <c r="L54" s="45"/>
      <c r="M54" s="45"/>
      <c r="N54" s="45"/>
      <c r="O54" s="45"/>
      <c r="P54" s="36"/>
    </row>
    <row r="55" spans="2:16" s="18" customFormat="1" ht="18.75" customHeight="1" x14ac:dyDescent="0.25">
      <c r="B55" s="44"/>
      <c r="C55" s="13" t="str">
        <f>Data!$B$28</f>
        <v>Scrap</v>
      </c>
      <c r="D55" s="14">
        <f>Calculations!K9</f>
        <v>15721.023136104001</v>
      </c>
      <c r="E55" s="15">
        <f>Calculations!P9</f>
        <v>7.4441687344914799E-3</v>
      </c>
      <c r="F55" s="14">
        <f ca="1">Calculations!F9</f>
        <v>12772.751427217336</v>
      </c>
      <c r="G55" s="46"/>
      <c r="H55" s="46"/>
      <c r="I55" s="46"/>
      <c r="J55" s="46"/>
      <c r="K55" s="46"/>
      <c r="L55" s="46"/>
      <c r="M55" s="46"/>
      <c r="N55" s="46"/>
      <c r="O55" s="46"/>
      <c r="P55" s="36"/>
    </row>
    <row r="56" spans="2:16" s="18" customFormat="1" ht="18.75" customHeight="1" x14ac:dyDescent="0.25">
      <c r="B56" s="44"/>
      <c r="C56" s="7" t="str">
        <f>Data!$B$52</f>
        <v>Scrap Rate</v>
      </c>
      <c r="D56" s="10">
        <f>Calculations!L9</f>
        <v>0.13</v>
      </c>
      <c r="E56" s="34">
        <f>Calculations!Q9</f>
        <v>1.0000000000000023E-2</v>
      </c>
      <c r="F56" s="11">
        <f ca="1">Calculations!G9</f>
        <v>0.11710249143617683</v>
      </c>
      <c r="G56" s="45"/>
      <c r="H56" s="45"/>
      <c r="I56" s="45"/>
      <c r="J56" s="45"/>
      <c r="K56" s="45"/>
      <c r="L56" s="45"/>
      <c r="M56" s="45"/>
      <c r="N56" s="45"/>
      <c r="O56" s="45"/>
      <c r="P56" s="36"/>
    </row>
    <row r="57" spans="2:16" s="18" customFormat="1" ht="18.75" customHeight="1" x14ac:dyDescent="0.25">
      <c r="B57" s="44"/>
      <c r="C57" s="13" t="str">
        <f>Data!$B$76</f>
        <v>Efficiency</v>
      </c>
      <c r="D57" s="16">
        <f>Calculations!M9</f>
        <v>0.67</v>
      </c>
      <c r="E57" s="16">
        <f>Calculations!R9</f>
        <v>-0.27999999999999992</v>
      </c>
      <c r="F57" s="16">
        <f ca="1">Calculations!H9</f>
        <v>0.89666666666666661</v>
      </c>
      <c r="G57" s="46"/>
      <c r="H57" s="46"/>
      <c r="I57" s="46"/>
      <c r="J57" s="46"/>
      <c r="K57" s="46"/>
      <c r="L57" s="46"/>
      <c r="M57" s="46"/>
      <c r="N57" s="46"/>
      <c r="O57" s="46"/>
      <c r="P57" s="36"/>
    </row>
    <row r="58" spans="2:16" s="18" customFormat="1" ht="18.75" customHeight="1" x14ac:dyDescent="0.25">
      <c r="B58" s="44"/>
      <c r="C58" s="7"/>
      <c r="D58" s="10"/>
      <c r="E58" s="10"/>
      <c r="F58" s="10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2:16" s="18" customFormat="1" x14ac:dyDescent="0.25"/>
    <row r="60" spans="2:16" s="18" customFormat="1" ht="18.75" customHeight="1" x14ac:dyDescent="0.25">
      <c r="B60" s="44" t="str">
        <f>Data!B12</f>
        <v>Line 7</v>
      </c>
      <c r="C60" s="22" t="s">
        <v>36</v>
      </c>
      <c r="D60" s="22" t="s">
        <v>37</v>
      </c>
      <c r="E60" s="22" t="s">
        <v>38</v>
      </c>
      <c r="F60" s="22" t="s">
        <v>39</v>
      </c>
      <c r="G60" s="40" t="s">
        <v>98</v>
      </c>
      <c r="H60" s="40"/>
      <c r="I60" s="40"/>
      <c r="J60" s="40"/>
      <c r="K60" s="40"/>
      <c r="L60" s="40"/>
      <c r="M60" s="40"/>
      <c r="N60" s="40"/>
      <c r="O60" s="40"/>
      <c r="P60" s="23"/>
    </row>
    <row r="61" spans="2:16" s="18" customFormat="1" ht="18.75" customHeight="1" x14ac:dyDescent="0.25">
      <c r="B61" s="44"/>
      <c r="C61" s="7" t="str">
        <f>Data!$B$4</f>
        <v>Production</v>
      </c>
      <c r="D61" s="8">
        <f>Calculations!J10</f>
        <v>94827.763749999998</v>
      </c>
      <c r="E61" s="11">
        <f>Calculations!O10</f>
        <v>0.1150442477876106</v>
      </c>
      <c r="F61" s="8">
        <f ca="1">Calculations!E10</f>
        <v>84736.439791666664</v>
      </c>
      <c r="G61" s="45"/>
      <c r="H61" s="45"/>
      <c r="I61" s="45"/>
      <c r="J61" s="45"/>
      <c r="K61" s="45"/>
      <c r="L61" s="45"/>
      <c r="M61" s="45"/>
      <c r="N61" s="45"/>
      <c r="O61" s="45"/>
      <c r="P61" s="36"/>
    </row>
    <row r="62" spans="2:16" s="18" customFormat="1" ht="18.75" customHeight="1" x14ac:dyDescent="0.25">
      <c r="B62" s="44"/>
      <c r="C62" s="13" t="str">
        <f>Data!$B$28</f>
        <v>Scrap</v>
      </c>
      <c r="D62" s="14">
        <f>Calculations!K10</f>
        <v>10431.054012500001</v>
      </c>
      <c r="E62" s="15">
        <f>Calculations!P10</f>
        <v>-4.5856798069187389E-2</v>
      </c>
      <c r="F62" s="14">
        <f ca="1">Calculations!F10</f>
        <v>8670.6237937499991</v>
      </c>
      <c r="G62" s="46"/>
      <c r="H62" s="46"/>
      <c r="I62" s="46"/>
      <c r="J62" s="46"/>
      <c r="K62" s="46"/>
      <c r="L62" s="46"/>
      <c r="M62" s="46"/>
      <c r="N62" s="46"/>
      <c r="O62" s="46"/>
      <c r="P62" s="36"/>
    </row>
    <row r="63" spans="2:16" s="18" customFormat="1" ht="18.75" customHeight="1" x14ac:dyDescent="0.25">
      <c r="B63" s="44"/>
      <c r="C63" s="7" t="str">
        <f>Data!$B$52</f>
        <v>Scrap Rate</v>
      </c>
      <c r="D63" s="10">
        <f>Calculations!L10</f>
        <v>0.11000000000000001</v>
      </c>
      <c r="E63" s="34">
        <f>Calculations!Q10</f>
        <v>-1.999999999999999E-2</v>
      </c>
      <c r="F63" s="11">
        <f ca="1">Calculations!G10</f>
        <v>0.10232461754432483</v>
      </c>
      <c r="G63" s="45"/>
      <c r="H63" s="45"/>
      <c r="I63" s="45"/>
      <c r="J63" s="45"/>
      <c r="K63" s="45"/>
      <c r="L63" s="45"/>
      <c r="M63" s="45"/>
      <c r="N63" s="45"/>
      <c r="O63" s="45"/>
      <c r="P63" s="36"/>
    </row>
    <row r="64" spans="2:16" s="18" customFormat="1" ht="18.75" customHeight="1" x14ac:dyDescent="0.25">
      <c r="B64" s="44"/>
      <c r="C64" s="13" t="str">
        <f>Data!$B$76</f>
        <v>Efficiency</v>
      </c>
      <c r="D64" s="16">
        <f>Calculations!M10</f>
        <v>1.0900000000000001</v>
      </c>
      <c r="E64" s="16">
        <f>Calculations!R10</f>
        <v>0.12000000000000011</v>
      </c>
      <c r="F64" s="16">
        <f ca="1">Calculations!H10</f>
        <v>0.94833333333333325</v>
      </c>
      <c r="G64" s="46"/>
      <c r="H64" s="46"/>
      <c r="I64" s="46"/>
      <c r="J64" s="46"/>
      <c r="K64" s="46"/>
      <c r="L64" s="46"/>
      <c r="M64" s="46"/>
      <c r="N64" s="46"/>
      <c r="O64" s="46"/>
      <c r="P64" s="36"/>
    </row>
    <row r="65" spans="2:16" s="18" customFormat="1" ht="18.75" customHeight="1" x14ac:dyDescent="0.25">
      <c r="B65" s="44"/>
      <c r="C65" s="7"/>
      <c r="D65" s="10"/>
      <c r="E65" s="10"/>
      <c r="F65" s="10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 s="18" customFormat="1" x14ac:dyDescent="0.25"/>
    <row r="67" spans="2:16" s="18" customFormat="1" ht="18.75" customHeight="1" x14ac:dyDescent="0.25">
      <c r="B67" s="44" t="str">
        <f>Data!B13</f>
        <v>Line 8</v>
      </c>
      <c r="C67" s="22" t="s">
        <v>36</v>
      </c>
      <c r="D67" s="22" t="s">
        <v>37</v>
      </c>
      <c r="E67" s="22" t="s">
        <v>38</v>
      </c>
      <c r="F67" s="22" t="s">
        <v>39</v>
      </c>
      <c r="G67" s="40" t="s">
        <v>98</v>
      </c>
      <c r="H67" s="40"/>
      <c r="I67" s="40"/>
      <c r="J67" s="40"/>
      <c r="K67" s="40"/>
      <c r="L67" s="40"/>
      <c r="M67" s="40"/>
      <c r="N67" s="40"/>
      <c r="O67" s="40"/>
      <c r="P67" s="23"/>
    </row>
    <row r="68" spans="2:16" s="18" customFormat="1" ht="18.75" customHeight="1" x14ac:dyDescent="0.25">
      <c r="B68" s="44"/>
      <c r="C68" s="7" t="str">
        <f>Data!$B$4</f>
        <v>Production</v>
      </c>
      <c r="D68" s="8">
        <f>Calculations!J11</f>
        <v>69078.1550976</v>
      </c>
      <c r="E68" s="11">
        <f>Calculations!O11</f>
        <v>7.4074074074074112E-2</v>
      </c>
      <c r="F68" s="8">
        <f ca="1">Calculations!E11</f>
        <v>74997.186969600007</v>
      </c>
      <c r="G68" s="45"/>
      <c r="H68" s="45"/>
      <c r="I68" s="45"/>
      <c r="J68" s="45"/>
      <c r="K68" s="45"/>
      <c r="L68" s="45"/>
      <c r="M68" s="45"/>
      <c r="N68" s="45"/>
      <c r="O68" s="45"/>
      <c r="P68" s="36"/>
    </row>
    <row r="69" spans="2:16" s="18" customFormat="1" ht="18.75" customHeight="1" x14ac:dyDescent="0.25">
      <c r="B69" s="44"/>
      <c r="C69" s="13" t="str">
        <f>Data!$B$28</f>
        <v>Scrap</v>
      </c>
      <c r="D69" s="14">
        <f>Calculations!K11</f>
        <v>8289.3786117119998</v>
      </c>
      <c r="E69" s="15">
        <f>Calculations!P11</f>
        <v>0.22839506172839519</v>
      </c>
      <c r="F69" s="14">
        <f ca="1">Calculations!F11</f>
        <v>7597.0553206186669</v>
      </c>
      <c r="G69" s="46"/>
      <c r="H69" s="46"/>
      <c r="I69" s="46"/>
      <c r="J69" s="46"/>
      <c r="K69" s="46"/>
      <c r="L69" s="46"/>
      <c r="M69" s="46"/>
      <c r="N69" s="46"/>
      <c r="O69" s="46"/>
      <c r="P69" s="36"/>
    </row>
    <row r="70" spans="2:16" s="18" customFormat="1" ht="18.75" customHeight="1" x14ac:dyDescent="0.25">
      <c r="B70" s="44"/>
      <c r="C70" s="7" t="str">
        <f>Data!$B$52</f>
        <v>Scrap Rate</v>
      </c>
      <c r="D70" s="10">
        <f>Calculations!L11</f>
        <v>0.12</v>
      </c>
      <c r="E70" s="34">
        <f>Calculations!Q11</f>
        <v>2.0000000000000004E-2</v>
      </c>
      <c r="F70" s="11">
        <f ca="1">Calculations!G11</f>
        <v>0.10129787032809806</v>
      </c>
      <c r="G70" s="45"/>
      <c r="H70" s="45"/>
      <c r="I70" s="45"/>
      <c r="J70" s="45"/>
      <c r="K70" s="45"/>
      <c r="L70" s="45"/>
      <c r="M70" s="45"/>
      <c r="N70" s="45"/>
      <c r="O70" s="45"/>
      <c r="P70" s="36"/>
    </row>
    <row r="71" spans="2:16" s="18" customFormat="1" ht="18.75" customHeight="1" x14ac:dyDescent="0.25">
      <c r="B71" s="44"/>
      <c r="C71" s="13" t="str">
        <f>Data!$B$76</f>
        <v>Efficiency</v>
      </c>
      <c r="D71" s="16">
        <f>Calculations!M11</f>
        <v>0.93</v>
      </c>
      <c r="E71" s="16">
        <f>Calculations!R11</f>
        <v>6.0000000000000053E-2</v>
      </c>
      <c r="F71" s="16">
        <f ca="1">Calculations!H11</f>
        <v>0.86333333333333329</v>
      </c>
      <c r="G71" s="46"/>
      <c r="H71" s="46"/>
      <c r="I71" s="46"/>
      <c r="J71" s="46"/>
      <c r="K71" s="46"/>
      <c r="L71" s="46"/>
      <c r="M71" s="46"/>
      <c r="N71" s="46"/>
      <c r="O71" s="46"/>
      <c r="P71" s="36"/>
    </row>
    <row r="72" spans="2:16" s="18" customFormat="1" ht="18.75" customHeight="1" x14ac:dyDescent="0.25">
      <c r="B72" s="44"/>
      <c r="C72" s="7"/>
      <c r="D72" s="10"/>
      <c r="E72" s="10"/>
      <c r="F72" s="10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16" s="18" customFormat="1" x14ac:dyDescent="0.25"/>
    <row r="74" spans="2:16" s="18" customFormat="1" ht="18.75" customHeight="1" x14ac:dyDescent="0.25">
      <c r="B74" s="44" t="str">
        <f>Data!B14</f>
        <v>Line 9</v>
      </c>
      <c r="C74" s="22" t="s">
        <v>36</v>
      </c>
      <c r="D74" s="22" t="s">
        <v>37</v>
      </c>
      <c r="E74" s="22" t="s">
        <v>38</v>
      </c>
      <c r="F74" s="22" t="s">
        <v>39</v>
      </c>
      <c r="G74" s="40" t="s">
        <v>98</v>
      </c>
      <c r="H74" s="40"/>
      <c r="I74" s="40"/>
      <c r="J74" s="40"/>
      <c r="K74" s="40"/>
      <c r="L74" s="40"/>
      <c r="M74" s="40"/>
      <c r="N74" s="40"/>
      <c r="O74" s="40"/>
      <c r="P74" s="23"/>
    </row>
    <row r="75" spans="2:16" s="18" customFormat="1" ht="18.75" customHeight="1" x14ac:dyDescent="0.25">
      <c r="B75" s="44"/>
      <c r="C75" s="7" t="str">
        <f>Data!$B$4</f>
        <v>Production</v>
      </c>
      <c r="D75" s="8">
        <f>Calculations!J12</f>
        <v>88301.488127999997</v>
      </c>
      <c r="E75" s="11">
        <f>Calculations!O12</f>
        <v>1.960784313725487E-2</v>
      </c>
      <c r="F75" s="8">
        <f ca="1">Calculations!E12</f>
        <v>86610.782421333337</v>
      </c>
      <c r="G75" s="45"/>
      <c r="H75" s="45"/>
      <c r="I75" s="45"/>
      <c r="J75" s="45"/>
      <c r="K75" s="45"/>
      <c r="L75" s="45"/>
      <c r="M75" s="45"/>
      <c r="N75" s="45"/>
      <c r="O75" s="45"/>
      <c r="P75" s="36"/>
    </row>
    <row r="76" spans="2:16" s="18" customFormat="1" ht="18.75" customHeight="1" x14ac:dyDescent="0.25">
      <c r="B76" s="44"/>
      <c r="C76" s="13" t="str">
        <f>Data!$B$28</f>
        <v>Scrap</v>
      </c>
      <c r="D76" s="14">
        <f>Calculations!K12</f>
        <v>7064.1190502399995</v>
      </c>
      <c r="E76" s="15">
        <f>Calculations!P12</f>
        <v>-0.47058823529411786</v>
      </c>
      <c r="F76" s="14">
        <f ca="1">Calculations!F12</f>
        <v>7785.7413030400012</v>
      </c>
      <c r="G76" s="46"/>
      <c r="H76" s="46"/>
      <c r="I76" s="46"/>
      <c r="J76" s="46"/>
      <c r="K76" s="46"/>
      <c r="L76" s="46"/>
      <c r="M76" s="46"/>
      <c r="N76" s="46"/>
      <c r="O76" s="46"/>
      <c r="P76" s="36"/>
    </row>
    <row r="77" spans="2:16" s="18" customFormat="1" ht="18.75" customHeight="1" x14ac:dyDescent="0.25">
      <c r="B77" s="44"/>
      <c r="C77" s="7" t="str">
        <f>Data!$B$52</f>
        <v>Scrap Rate</v>
      </c>
      <c r="D77" s="10">
        <f>Calculations!L12</f>
        <v>0.08</v>
      </c>
      <c r="E77" s="34">
        <f>Calculations!Q12</f>
        <v>-4.0000000000000008E-2</v>
      </c>
      <c r="F77" s="11">
        <f ca="1">Calculations!G12</f>
        <v>8.9893441502062604E-2</v>
      </c>
      <c r="G77" s="45"/>
      <c r="H77" s="45"/>
      <c r="I77" s="45"/>
      <c r="J77" s="45"/>
      <c r="K77" s="45"/>
      <c r="L77" s="45"/>
      <c r="M77" s="45"/>
      <c r="N77" s="45"/>
      <c r="O77" s="45"/>
      <c r="P77" s="36"/>
    </row>
    <row r="78" spans="2:16" s="18" customFormat="1" ht="18.75" customHeight="1" x14ac:dyDescent="0.25">
      <c r="B78" s="44"/>
      <c r="C78" s="13" t="str">
        <f>Data!$B$76</f>
        <v>Efficiency</v>
      </c>
      <c r="D78" s="16">
        <f>Calculations!M12</f>
        <v>1.04</v>
      </c>
      <c r="E78" s="16">
        <f>Calculations!R12</f>
        <v>0.18000000000000005</v>
      </c>
      <c r="F78" s="16">
        <f ca="1">Calculations!H12</f>
        <v>0.96000000000000008</v>
      </c>
      <c r="G78" s="46"/>
      <c r="H78" s="46"/>
      <c r="I78" s="46"/>
      <c r="J78" s="46"/>
      <c r="K78" s="46"/>
      <c r="L78" s="46"/>
      <c r="M78" s="46"/>
      <c r="N78" s="46"/>
      <c r="O78" s="46"/>
      <c r="P78" s="36"/>
    </row>
    <row r="79" spans="2:16" s="18" customFormat="1" ht="18.75" customHeight="1" x14ac:dyDescent="0.25">
      <c r="B79" s="44"/>
      <c r="C79" s="7"/>
      <c r="D79" s="10"/>
      <c r="E79" s="10"/>
      <c r="F79" s="10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2:16" s="18" customFormat="1" x14ac:dyDescent="0.25"/>
    <row r="81" spans="2:16" s="18" customFormat="1" ht="18.75" customHeight="1" x14ac:dyDescent="0.25">
      <c r="B81" s="44" t="str">
        <f>Data!B15</f>
        <v>Line 10</v>
      </c>
      <c r="C81" s="22" t="s">
        <v>36</v>
      </c>
      <c r="D81" s="22" t="s">
        <v>37</v>
      </c>
      <c r="E81" s="22" t="s">
        <v>38</v>
      </c>
      <c r="F81" s="22" t="s">
        <v>39</v>
      </c>
      <c r="G81" s="40" t="s">
        <v>98</v>
      </c>
      <c r="H81" s="40"/>
      <c r="I81" s="40"/>
      <c r="J81" s="40"/>
      <c r="K81" s="40"/>
      <c r="L81" s="40"/>
      <c r="M81" s="40"/>
      <c r="N81" s="40"/>
      <c r="O81" s="40"/>
      <c r="P81" s="23"/>
    </row>
    <row r="82" spans="2:16" s="18" customFormat="1" ht="18.75" customHeight="1" x14ac:dyDescent="0.25">
      <c r="B82" s="44"/>
      <c r="C82" s="7" t="str">
        <f>Data!$B$4</f>
        <v>Production</v>
      </c>
      <c r="D82" s="8">
        <f>Calculations!J13</f>
        <v>119640.154788</v>
      </c>
      <c r="E82" s="11">
        <f>Calculations!O13</f>
        <v>-1.0101010101010088E-2</v>
      </c>
      <c r="F82" s="8">
        <f ca="1">Calculations!E13</f>
        <v>110999.81933133333</v>
      </c>
      <c r="G82" s="45"/>
      <c r="H82" s="45"/>
      <c r="I82" s="45"/>
      <c r="J82" s="45"/>
      <c r="K82" s="45"/>
      <c r="L82" s="45"/>
      <c r="M82" s="45"/>
      <c r="N82" s="45"/>
      <c r="O82" s="45"/>
      <c r="P82" s="36"/>
    </row>
    <row r="83" spans="2:16" s="18" customFormat="1" ht="18.75" customHeight="1" x14ac:dyDescent="0.25">
      <c r="B83" s="44"/>
      <c r="C83" s="13" t="str">
        <f>Data!$B$28</f>
        <v>Scrap</v>
      </c>
      <c r="D83" s="14">
        <f>Calculations!K13</f>
        <v>8374.8108351600004</v>
      </c>
      <c r="E83" s="15">
        <f>Calculations!P13</f>
        <v>-1.0101010101010008E-2</v>
      </c>
      <c r="F83" s="14">
        <f ca="1">Calculations!F13</f>
        <v>9779.7452198600022</v>
      </c>
      <c r="G83" s="46"/>
      <c r="H83" s="46"/>
      <c r="I83" s="46"/>
      <c r="J83" s="46"/>
      <c r="K83" s="46"/>
      <c r="L83" s="46"/>
      <c r="M83" s="46"/>
      <c r="N83" s="46"/>
      <c r="O83" s="46"/>
      <c r="P83" s="36"/>
    </row>
    <row r="84" spans="2:16" s="18" customFormat="1" ht="18.75" customHeight="1" x14ac:dyDescent="0.25">
      <c r="B84" s="44"/>
      <c r="C84" s="7" t="str">
        <f>Data!$B$52</f>
        <v>Scrap Rate</v>
      </c>
      <c r="D84" s="10">
        <f>Calculations!L13</f>
        <v>7.0000000000000007E-2</v>
      </c>
      <c r="E84" s="34">
        <f>Calculations!Q13</f>
        <v>1.3877787807814457E-17</v>
      </c>
      <c r="F84" s="11">
        <f ca="1">Calculations!G13</f>
        <v>8.81059561968075E-2</v>
      </c>
      <c r="G84" s="45"/>
      <c r="H84" s="45"/>
      <c r="I84" s="45"/>
      <c r="J84" s="45"/>
      <c r="K84" s="45"/>
      <c r="L84" s="45"/>
      <c r="M84" s="45"/>
      <c r="N84" s="45"/>
      <c r="O84" s="45"/>
      <c r="P84" s="36"/>
    </row>
    <row r="85" spans="2:16" s="18" customFormat="1" ht="18.75" customHeight="1" x14ac:dyDescent="0.25">
      <c r="B85" s="44"/>
      <c r="C85" s="13" t="str">
        <f>Data!$B$76</f>
        <v>Efficiency</v>
      </c>
      <c r="D85" s="16">
        <f>Calculations!M13</f>
        <v>0.87</v>
      </c>
      <c r="E85" s="16">
        <f>Calculations!R13</f>
        <v>-0.17000000000000004</v>
      </c>
      <c r="F85" s="16">
        <f ca="1">Calculations!H13</f>
        <v>0.92666666666666664</v>
      </c>
      <c r="G85" s="46"/>
      <c r="H85" s="46"/>
      <c r="I85" s="46"/>
      <c r="J85" s="46"/>
      <c r="K85" s="46"/>
      <c r="L85" s="46"/>
      <c r="M85" s="46"/>
      <c r="N85" s="46"/>
      <c r="O85" s="46"/>
      <c r="P85" s="36"/>
    </row>
    <row r="86" spans="2:16" s="18" customFormat="1" ht="18.75" customHeight="1" x14ac:dyDescent="0.25">
      <c r="B86" s="44"/>
      <c r="C86" s="7"/>
      <c r="D86" s="10"/>
      <c r="E86" s="10"/>
      <c r="F86" s="10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2:16" s="18" customFormat="1" x14ac:dyDescent="0.25"/>
    <row r="88" spans="2:16" s="18" customFormat="1" ht="18.75" customHeight="1" x14ac:dyDescent="0.25">
      <c r="B88" s="44" t="str">
        <f>Data!B16</f>
        <v>Line 11</v>
      </c>
      <c r="C88" s="22" t="s">
        <v>36</v>
      </c>
      <c r="D88" s="22" t="s">
        <v>37</v>
      </c>
      <c r="E88" s="22" t="s">
        <v>38</v>
      </c>
      <c r="F88" s="22" t="s">
        <v>39</v>
      </c>
      <c r="G88" s="40" t="s">
        <v>98</v>
      </c>
      <c r="H88" s="40"/>
      <c r="I88" s="40"/>
      <c r="J88" s="40"/>
      <c r="K88" s="40"/>
      <c r="L88" s="40"/>
      <c r="M88" s="40"/>
      <c r="N88" s="40"/>
      <c r="O88" s="40"/>
      <c r="P88" s="23"/>
    </row>
    <row r="89" spans="2:16" s="18" customFormat="1" ht="18.75" customHeight="1" x14ac:dyDescent="0.25">
      <c r="B89" s="44"/>
      <c r="C89" s="7" t="str">
        <f>Data!$B$4</f>
        <v>Production</v>
      </c>
      <c r="D89" s="8">
        <f>Calculations!J14</f>
        <v>95969.049749300015</v>
      </c>
      <c r="E89" s="11">
        <f>Calculations!O14</f>
        <v>-9.8901098901098841E-2</v>
      </c>
      <c r="F89" s="8">
        <f ca="1">Calculations!E14</f>
        <v>100756.23182988334</v>
      </c>
      <c r="G89" s="45"/>
      <c r="H89" s="45"/>
      <c r="I89" s="45"/>
      <c r="J89" s="45"/>
      <c r="K89" s="45"/>
      <c r="L89" s="45"/>
      <c r="M89" s="45"/>
      <c r="N89" s="45"/>
      <c r="O89" s="45"/>
      <c r="P89" s="36"/>
    </row>
    <row r="90" spans="2:16" s="18" customFormat="1" ht="18.75" customHeight="1" x14ac:dyDescent="0.25">
      <c r="B90" s="44"/>
      <c r="C90" s="13" t="str">
        <f>Data!$B$28</f>
        <v>Scrap</v>
      </c>
      <c r="D90" s="14">
        <f>Calculations!K14</f>
        <v>8637.2144774370008</v>
      </c>
      <c r="E90" s="15">
        <f>Calculations!P14</f>
        <v>-9.8901098901099008E-2</v>
      </c>
      <c r="F90" s="14">
        <f ca="1">Calculations!F14</f>
        <v>10127.114786356167</v>
      </c>
      <c r="G90" s="46"/>
      <c r="H90" s="46"/>
      <c r="I90" s="46"/>
      <c r="J90" s="46"/>
      <c r="K90" s="46"/>
      <c r="L90" s="46"/>
      <c r="M90" s="46"/>
      <c r="N90" s="46"/>
      <c r="O90" s="46"/>
      <c r="P90" s="36"/>
    </row>
    <row r="91" spans="2:16" s="18" customFormat="1" ht="18.75" customHeight="1" x14ac:dyDescent="0.25">
      <c r="B91" s="44"/>
      <c r="C91" s="7" t="str">
        <f>Data!$B$52</f>
        <v>Scrap Rate</v>
      </c>
      <c r="D91" s="10">
        <f>Calculations!L14</f>
        <v>0.09</v>
      </c>
      <c r="E91" s="34">
        <f>Calculations!Q14</f>
        <v>-1.3877787807814457E-17</v>
      </c>
      <c r="F91" s="11">
        <f ca="1">Calculations!G14</f>
        <v>0.10051105130107259</v>
      </c>
      <c r="G91" s="45"/>
      <c r="H91" s="45"/>
      <c r="I91" s="45"/>
      <c r="J91" s="45"/>
      <c r="K91" s="45"/>
      <c r="L91" s="45"/>
      <c r="M91" s="45"/>
      <c r="N91" s="45"/>
      <c r="O91" s="45"/>
      <c r="P91" s="36"/>
    </row>
    <row r="92" spans="2:16" s="18" customFormat="1" ht="18.75" customHeight="1" x14ac:dyDescent="0.25">
      <c r="B92" s="44"/>
      <c r="C92" s="13" t="str">
        <f>Data!$B$76</f>
        <v>Efficiency</v>
      </c>
      <c r="D92" s="16">
        <f>Calculations!M14</f>
        <v>0.93</v>
      </c>
      <c r="E92" s="16">
        <f>Calculations!R14</f>
        <v>0.23000000000000009</v>
      </c>
      <c r="F92" s="16">
        <f ca="1">Calculations!H14</f>
        <v>0.83666666666666656</v>
      </c>
      <c r="G92" s="46"/>
      <c r="H92" s="46"/>
      <c r="I92" s="46"/>
      <c r="J92" s="46"/>
      <c r="K92" s="46"/>
      <c r="L92" s="46"/>
      <c r="M92" s="46"/>
      <c r="N92" s="46"/>
      <c r="O92" s="46"/>
      <c r="P92" s="36"/>
    </row>
    <row r="93" spans="2:16" s="18" customFormat="1" ht="18.75" customHeight="1" x14ac:dyDescent="0.25">
      <c r="B93" s="44"/>
      <c r="C93" s="7"/>
      <c r="D93" s="10"/>
      <c r="E93" s="10"/>
      <c r="F93" s="10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2:16" s="18" customFormat="1" x14ac:dyDescent="0.25"/>
    <row r="95" spans="2:16" s="18" customFormat="1" ht="18.75" customHeight="1" x14ac:dyDescent="0.25">
      <c r="B95" s="44" t="str">
        <f>Data!B17</f>
        <v>Line 12</v>
      </c>
      <c r="C95" s="22" t="s">
        <v>36</v>
      </c>
      <c r="D95" s="22" t="s">
        <v>37</v>
      </c>
      <c r="E95" s="22" t="s">
        <v>38</v>
      </c>
      <c r="F95" s="22" t="s">
        <v>39</v>
      </c>
      <c r="G95" s="40" t="s">
        <v>98</v>
      </c>
      <c r="H95" s="40"/>
      <c r="I95" s="40"/>
      <c r="J95" s="40"/>
      <c r="K95" s="40"/>
      <c r="L95" s="40"/>
      <c r="M95" s="40"/>
      <c r="N95" s="40"/>
      <c r="O95" s="40"/>
      <c r="P95" s="23"/>
    </row>
    <row r="96" spans="2:16" s="18" customFormat="1" ht="18.75" customHeight="1" x14ac:dyDescent="0.25">
      <c r="B96" s="44"/>
      <c r="C96" s="7" t="str">
        <f>Data!$B$4</f>
        <v>Production</v>
      </c>
      <c r="D96" s="8">
        <f>Calculations!J15</f>
        <v>56787.008678400001</v>
      </c>
      <c r="E96" s="11">
        <f>Calculations!O15</f>
        <v>1.9607843137254881E-2</v>
      </c>
      <c r="F96" s="8">
        <f ca="1">Calculations!E15</f>
        <v>67957.669766399995</v>
      </c>
      <c r="G96" s="45"/>
      <c r="H96" s="45"/>
      <c r="I96" s="45"/>
      <c r="J96" s="45"/>
      <c r="K96" s="45"/>
      <c r="L96" s="45"/>
      <c r="M96" s="45"/>
      <c r="N96" s="45"/>
      <c r="O96" s="45"/>
      <c r="P96" s="36"/>
    </row>
    <row r="97" spans="2:16" s="18" customFormat="1" ht="18.75" customHeight="1" x14ac:dyDescent="0.25">
      <c r="B97" s="44"/>
      <c r="C97" s="13" t="str">
        <f>Data!$B$28</f>
        <v>Scrap</v>
      </c>
      <c r="D97" s="14">
        <f>Calculations!K15</f>
        <v>5110.830781056</v>
      </c>
      <c r="E97" s="15">
        <f>Calculations!P15</f>
        <v>0.34640522875816987</v>
      </c>
      <c r="F97" s="14">
        <f ca="1">Calculations!F15</f>
        <v>6974.3710693759995</v>
      </c>
      <c r="G97" s="46"/>
      <c r="H97" s="46"/>
      <c r="I97" s="46"/>
      <c r="J97" s="46"/>
      <c r="K97" s="46"/>
      <c r="L97" s="46"/>
      <c r="M97" s="46"/>
      <c r="N97" s="46"/>
      <c r="O97" s="46"/>
      <c r="P97" s="36"/>
    </row>
    <row r="98" spans="2:16" s="18" customFormat="1" ht="18.75" customHeight="1" x14ac:dyDescent="0.25">
      <c r="B98" s="44"/>
      <c r="C98" s="7" t="str">
        <f>Data!$B$52</f>
        <v>Scrap Rate</v>
      </c>
      <c r="D98" s="10">
        <f>Calculations!L15</f>
        <v>0.09</v>
      </c>
      <c r="E98" s="34">
        <f>Calculations!Q15</f>
        <v>2.9999999999999992E-2</v>
      </c>
      <c r="F98" s="11">
        <f ca="1">Calculations!G15</f>
        <v>0.10262816681840238</v>
      </c>
      <c r="G98" s="45"/>
      <c r="H98" s="45"/>
      <c r="I98" s="45"/>
      <c r="J98" s="45"/>
      <c r="K98" s="45"/>
      <c r="L98" s="45"/>
      <c r="M98" s="45"/>
      <c r="N98" s="45"/>
      <c r="O98" s="45"/>
      <c r="P98" s="36"/>
    </row>
    <row r="99" spans="2:16" s="18" customFormat="1" ht="18.75" customHeight="1" x14ac:dyDescent="0.25">
      <c r="B99" s="44"/>
      <c r="C99" s="13" t="str">
        <f>Data!$B$76</f>
        <v>Efficiency</v>
      </c>
      <c r="D99" s="16">
        <f>Calculations!M15</f>
        <v>0.84</v>
      </c>
      <c r="E99" s="16">
        <f>Calculations!R15</f>
        <v>-0.20000000000000007</v>
      </c>
      <c r="F99" s="16">
        <f ca="1">Calculations!H15</f>
        <v>0.95333333333333325</v>
      </c>
      <c r="G99" s="46"/>
      <c r="H99" s="46"/>
      <c r="I99" s="46"/>
      <c r="J99" s="46"/>
      <c r="K99" s="46"/>
      <c r="L99" s="46"/>
      <c r="M99" s="46"/>
      <c r="N99" s="46"/>
      <c r="O99" s="46"/>
      <c r="P99" s="36"/>
    </row>
    <row r="100" spans="2:16" s="18" customFormat="1" ht="18.75" customHeight="1" x14ac:dyDescent="0.25">
      <c r="B100" s="44"/>
      <c r="C100" s="7"/>
      <c r="D100" s="10"/>
      <c r="E100" s="10"/>
      <c r="F100" s="10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2:16" s="18" customFormat="1" x14ac:dyDescent="0.25"/>
    <row r="102" spans="2:16" s="18" customFormat="1" ht="18.75" customHeight="1" x14ac:dyDescent="0.25">
      <c r="B102" s="44" t="str">
        <f>Data!B18</f>
        <v>Line 13</v>
      </c>
      <c r="C102" s="22" t="s">
        <v>36</v>
      </c>
      <c r="D102" s="22" t="s">
        <v>37</v>
      </c>
      <c r="E102" s="22" t="s">
        <v>38</v>
      </c>
      <c r="F102" s="22" t="s">
        <v>39</v>
      </c>
      <c r="G102" s="40" t="s">
        <v>98</v>
      </c>
      <c r="H102" s="40"/>
      <c r="I102" s="40"/>
      <c r="J102" s="40"/>
      <c r="K102" s="40"/>
      <c r="L102" s="40"/>
      <c r="M102" s="40"/>
      <c r="N102" s="40"/>
      <c r="O102" s="40"/>
      <c r="P102" s="23"/>
    </row>
    <row r="103" spans="2:16" s="18" customFormat="1" ht="18.75" customHeight="1" x14ac:dyDescent="0.25">
      <c r="B103" s="44"/>
      <c r="C103" s="7" t="str">
        <f>Data!$B$4</f>
        <v>Production</v>
      </c>
      <c r="D103" s="8">
        <f>Calculations!J16</f>
        <v>100887.2172</v>
      </c>
      <c r="E103" s="11">
        <f>Calculations!O16</f>
        <v>8.2568807339449518E-2</v>
      </c>
      <c r="F103" s="8">
        <f ca="1">Calculations!E16</f>
        <v>95618.71620000001</v>
      </c>
      <c r="G103" s="45"/>
      <c r="H103" s="45"/>
      <c r="I103" s="45"/>
      <c r="J103" s="45"/>
      <c r="K103" s="45"/>
      <c r="L103" s="45"/>
      <c r="M103" s="45"/>
      <c r="N103" s="45"/>
      <c r="O103" s="45"/>
      <c r="P103" s="36"/>
    </row>
    <row r="104" spans="2:16" s="18" customFormat="1" ht="18.75" customHeight="1" x14ac:dyDescent="0.25">
      <c r="B104" s="44"/>
      <c r="C104" s="13" t="str">
        <f>Data!$B$28</f>
        <v>Scrap</v>
      </c>
      <c r="D104" s="14">
        <f>Calculations!K16</f>
        <v>11097.593892000001</v>
      </c>
      <c r="E104" s="15">
        <f>Calculations!P16</f>
        <v>-8.4236864053377825E-2</v>
      </c>
      <c r="F104" s="14">
        <f ca="1">Calculations!F16</f>
        <v>10489.022382000001</v>
      </c>
      <c r="G104" s="46"/>
      <c r="H104" s="46"/>
      <c r="I104" s="46"/>
      <c r="J104" s="46"/>
      <c r="K104" s="46"/>
      <c r="L104" s="46"/>
      <c r="M104" s="46"/>
      <c r="N104" s="46"/>
      <c r="O104" s="46"/>
      <c r="P104" s="36"/>
    </row>
    <row r="105" spans="2:16" s="18" customFormat="1" ht="18.75" customHeight="1" x14ac:dyDescent="0.25">
      <c r="B105" s="44"/>
      <c r="C105" s="7" t="str">
        <f>Data!$B$52</f>
        <v>Scrap Rate</v>
      </c>
      <c r="D105" s="10">
        <f>Calculations!L16</f>
        <v>0.11000000000000001</v>
      </c>
      <c r="E105" s="34">
        <f>Calculations!Q16</f>
        <v>-1.999999999999999E-2</v>
      </c>
      <c r="F105" s="11">
        <f ca="1">Calculations!G16</f>
        <v>0.10969633141759333</v>
      </c>
      <c r="G105" s="45"/>
      <c r="H105" s="45"/>
      <c r="I105" s="45"/>
      <c r="J105" s="45"/>
      <c r="K105" s="45"/>
      <c r="L105" s="45"/>
      <c r="M105" s="45"/>
      <c r="N105" s="45"/>
      <c r="O105" s="45"/>
      <c r="P105" s="36"/>
    </row>
    <row r="106" spans="2:16" s="18" customFormat="1" ht="18.75" customHeight="1" x14ac:dyDescent="0.25">
      <c r="B106" s="44"/>
      <c r="C106" s="13" t="str">
        <f>Data!$B$76</f>
        <v>Efficiency</v>
      </c>
      <c r="D106" s="16">
        <f>Calculations!M16</f>
        <v>0.67</v>
      </c>
      <c r="E106" s="16">
        <f>Calculations!R16</f>
        <v>-4.9999999999999933E-2</v>
      </c>
      <c r="F106" s="16">
        <f ca="1">Calculations!H16</f>
        <v>0.71166666666666656</v>
      </c>
      <c r="G106" s="46"/>
      <c r="H106" s="46"/>
      <c r="I106" s="46"/>
      <c r="J106" s="46"/>
      <c r="K106" s="46"/>
      <c r="L106" s="46"/>
      <c r="M106" s="46"/>
      <c r="N106" s="46"/>
      <c r="O106" s="46"/>
      <c r="P106" s="36"/>
    </row>
    <row r="107" spans="2:16" s="18" customFormat="1" ht="18.75" customHeight="1" x14ac:dyDescent="0.25">
      <c r="B107" s="44"/>
      <c r="C107" s="7"/>
      <c r="D107" s="10"/>
      <c r="E107" s="10"/>
      <c r="F107" s="10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2:16" s="18" customFormat="1" x14ac:dyDescent="0.25"/>
    <row r="109" spans="2:16" s="18" customFormat="1" ht="18.75" customHeight="1" x14ac:dyDescent="0.25">
      <c r="B109" s="44" t="str">
        <f>Data!B19</f>
        <v>Line 14</v>
      </c>
      <c r="C109" s="22" t="s">
        <v>36</v>
      </c>
      <c r="D109" s="22" t="s">
        <v>37</v>
      </c>
      <c r="E109" s="22" t="s">
        <v>38</v>
      </c>
      <c r="F109" s="22" t="s">
        <v>39</v>
      </c>
      <c r="G109" s="40" t="s">
        <v>98</v>
      </c>
      <c r="H109" s="40"/>
      <c r="I109" s="40"/>
      <c r="J109" s="40"/>
      <c r="K109" s="40"/>
      <c r="L109" s="40"/>
      <c r="M109" s="40"/>
      <c r="N109" s="40"/>
      <c r="O109" s="40"/>
      <c r="P109" s="23"/>
    </row>
    <row r="110" spans="2:16" s="18" customFormat="1" ht="18.75" customHeight="1" x14ac:dyDescent="0.25">
      <c r="B110" s="44"/>
      <c r="C110" s="7" t="str">
        <f>Data!$B$4</f>
        <v>Production</v>
      </c>
      <c r="D110" s="8">
        <f>Calculations!J17</f>
        <v>53756.89</v>
      </c>
      <c r="E110" s="11">
        <f>Calculations!O17</f>
        <v>-0.12359550561797754</v>
      </c>
      <c r="F110" s="8">
        <f ca="1">Calculations!E17</f>
        <v>78923.815000000002</v>
      </c>
      <c r="G110" s="45"/>
      <c r="H110" s="45"/>
      <c r="I110" s="45"/>
      <c r="J110" s="45"/>
      <c r="K110" s="45"/>
      <c r="L110" s="45"/>
      <c r="M110" s="45"/>
      <c r="N110" s="45"/>
      <c r="O110" s="45"/>
      <c r="P110" s="36"/>
    </row>
    <row r="111" spans="2:16" s="18" customFormat="1" ht="18.75" customHeight="1" x14ac:dyDescent="0.25">
      <c r="B111" s="44"/>
      <c r="C111" s="13" t="str">
        <f>Data!$B$28</f>
        <v>Scrap</v>
      </c>
      <c r="D111" s="14">
        <f>Calculations!K17</f>
        <v>3225.4133999999995</v>
      </c>
      <c r="E111" s="15">
        <f>Calculations!P17</f>
        <v>-0.31086142322097393</v>
      </c>
      <c r="F111" s="14">
        <f ca="1">Calculations!F17</f>
        <v>6988.1638999999996</v>
      </c>
      <c r="G111" s="46"/>
      <c r="H111" s="46"/>
      <c r="I111" s="46"/>
      <c r="J111" s="46"/>
      <c r="K111" s="46"/>
      <c r="L111" s="46"/>
      <c r="M111" s="46"/>
      <c r="N111" s="46"/>
      <c r="O111" s="46"/>
      <c r="P111" s="36"/>
    </row>
    <row r="112" spans="2:16" s="18" customFormat="1" ht="18.75" customHeight="1" x14ac:dyDescent="0.25">
      <c r="B112" s="44"/>
      <c r="C112" s="7" t="str">
        <f>Data!$B$52</f>
        <v>Scrap Rate</v>
      </c>
      <c r="D112" s="10">
        <f>Calculations!L17</f>
        <v>5.9999999999999991E-2</v>
      </c>
      <c r="E112" s="34">
        <f>Calculations!Q17</f>
        <v>-1.0000000000000002E-2</v>
      </c>
      <c r="F112" s="11">
        <f ca="1">Calculations!G17</f>
        <v>8.8543158994531621E-2</v>
      </c>
      <c r="G112" s="45"/>
      <c r="H112" s="45"/>
      <c r="I112" s="45"/>
      <c r="J112" s="45"/>
      <c r="K112" s="45"/>
      <c r="L112" s="45"/>
      <c r="M112" s="45"/>
      <c r="N112" s="45"/>
      <c r="O112" s="45"/>
      <c r="P112" s="36"/>
    </row>
    <row r="113" spans="2:16" s="18" customFormat="1" ht="18.75" customHeight="1" x14ac:dyDescent="0.25">
      <c r="B113" s="44"/>
      <c r="C113" s="13" t="str">
        <f>Data!$B$76</f>
        <v>Efficiency</v>
      </c>
      <c r="D113" s="16">
        <f>Calculations!M17</f>
        <v>0.65</v>
      </c>
      <c r="E113" s="16">
        <f>Calculations!R17</f>
        <v>-0.36</v>
      </c>
      <c r="F113" s="16">
        <f ca="1">Calculations!H17</f>
        <v>0.81333333333333346</v>
      </c>
      <c r="G113" s="46"/>
      <c r="H113" s="46"/>
      <c r="I113" s="46"/>
      <c r="J113" s="46"/>
      <c r="K113" s="46"/>
      <c r="L113" s="46"/>
      <c r="M113" s="46"/>
      <c r="N113" s="46"/>
      <c r="O113" s="46"/>
      <c r="P113" s="36"/>
    </row>
    <row r="114" spans="2:16" s="18" customFormat="1" ht="18.75" customHeight="1" x14ac:dyDescent="0.25">
      <c r="B114" s="44"/>
      <c r="C114" s="7"/>
      <c r="D114" s="10"/>
      <c r="E114" s="10"/>
      <c r="F114" s="10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2:16" s="18" customFormat="1" x14ac:dyDescent="0.25"/>
    <row r="116" spans="2:16" s="18" customFormat="1" ht="18.75" customHeight="1" x14ac:dyDescent="0.25">
      <c r="B116" s="44" t="str">
        <f>Data!B20</f>
        <v>Line 15</v>
      </c>
      <c r="C116" s="22" t="s">
        <v>36</v>
      </c>
      <c r="D116" s="22" t="s">
        <v>37</v>
      </c>
      <c r="E116" s="22" t="s">
        <v>38</v>
      </c>
      <c r="F116" s="22" t="s">
        <v>39</v>
      </c>
      <c r="G116" s="40" t="s">
        <v>98</v>
      </c>
      <c r="H116" s="40"/>
      <c r="I116" s="40"/>
      <c r="J116" s="40"/>
      <c r="K116" s="40"/>
      <c r="L116" s="40"/>
      <c r="M116" s="40"/>
      <c r="N116" s="40"/>
      <c r="O116" s="40"/>
      <c r="P116" s="23"/>
    </row>
    <row r="117" spans="2:16" s="18" customFormat="1" ht="18.75" customHeight="1" x14ac:dyDescent="0.25">
      <c r="B117" s="44"/>
      <c r="C117" s="7" t="str">
        <f>Data!$B$4</f>
        <v>Production</v>
      </c>
      <c r="D117" s="8">
        <f>Calculations!J18</f>
        <v>71439.518515200005</v>
      </c>
      <c r="E117" s="11">
        <f>Calculations!O18</f>
        <v>-8.6956521739130488E-2</v>
      </c>
      <c r="F117" s="8">
        <f ca="1">Calculations!E18</f>
        <v>81864.336179199992</v>
      </c>
      <c r="G117" s="45"/>
      <c r="H117" s="45"/>
      <c r="I117" s="45"/>
      <c r="J117" s="45"/>
      <c r="K117" s="45"/>
      <c r="L117" s="45"/>
      <c r="M117" s="45"/>
      <c r="N117" s="45"/>
      <c r="O117" s="45"/>
      <c r="P117" s="36"/>
    </row>
    <row r="118" spans="2:16" s="18" customFormat="1" ht="18.75" customHeight="1" x14ac:dyDescent="0.25">
      <c r="B118" s="44"/>
      <c r="C118" s="13" t="str">
        <f>Data!$B$28</f>
        <v>Scrap</v>
      </c>
      <c r="D118" s="14">
        <f>Calculations!K18</f>
        <v>8572.7422218240008</v>
      </c>
      <c r="E118" s="15">
        <f>Calculations!P18</f>
        <v>-0.17753623188405804</v>
      </c>
      <c r="F118" s="14">
        <f ca="1">Calculations!F18</f>
        <v>8095.465519104001</v>
      </c>
      <c r="G118" s="46"/>
      <c r="H118" s="46"/>
      <c r="I118" s="46"/>
      <c r="J118" s="46"/>
      <c r="K118" s="46"/>
      <c r="L118" s="46"/>
      <c r="M118" s="46"/>
      <c r="N118" s="46"/>
      <c r="O118" s="46"/>
      <c r="P118" s="36"/>
    </row>
    <row r="119" spans="2:16" s="18" customFormat="1" ht="18.75" customHeight="1" x14ac:dyDescent="0.25">
      <c r="B119" s="44"/>
      <c r="C119" s="7" t="str">
        <f>Data!$B$52</f>
        <v>Scrap Rate</v>
      </c>
      <c r="D119" s="10">
        <f>Calculations!L18</f>
        <v>0.12000000000000001</v>
      </c>
      <c r="E119" s="34">
        <f>Calculations!Q18</f>
        <v>-9.999999999999995E-3</v>
      </c>
      <c r="F119" s="11">
        <f ca="1">Calculations!G18</f>
        <v>9.8888794521989773E-2</v>
      </c>
      <c r="G119" s="45"/>
      <c r="H119" s="45"/>
      <c r="I119" s="45"/>
      <c r="J119" s="45"/>
      <c r="K119" s="45"/>
      <c r="L119" s="45"/>
      <c r="M119" s="45"/>
      <c r="N119" s="45"/>
      <c r="O119" s="45"/>
      <c r="P119" s="36"/>
    </row>
    <row r="120" spans="2:16" s="18" customFormat="1" ht="18.75" customHeight="1" x14ac:dyDescent="0.25">
      <c r="B120" s="44"/>
      <c r="C120" s="13" t="str">
        <f>Data!$B$76</f>
        <v>Efficiency</v>
      </c>
      <c r="D120" s="16">
        <f>Calculations!M18</f>
        <v>0.68</v>
      </c>
      <c r="E120" s="16">
        <f>Calculations!R18</f>
        <v>-0.14999999999999991</v>
      </c>
      <c r="F120" s="16">
        <f ca="1">Calculations!H18</f>
        <v>0.79666666666666652</v>
      </c>
      <c r="G120" s="46"/>
      <c r="H120" s="46"/>
      <c r="I120" s="46"/>
      <c r="J120" s="46"/>
      <c r="K120" s="46"/>
      <c r="L120" s="46"/>
      <c r="M120" s="46"/>
      <c r="N120" s="46"/>
      <c r="O120" s="46"/>
      <c r="P120" s="36"/>
    </row>
    <row r="121" spans="2:16" s="18" customFormat="1" ht="18.75" customHeight="1" x14ac:dyDescent="0.25">
      <c r="B121" s="44"/>
      <c r="C121" s="7"/>
      <c r="D121" s="10"/>
      <c r="E121" s="10"/>
      <c r="F121" s="10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2:16" s="18" customFormat="1" x14ac:dyDescent="0.25"/>
    <row r="123" spans="2:16" s="18" customFormat="1" ht="18.75" customHeight="1" x14ac:dyDescent="0.25">
      <c r="B123" s="44" t="str">
        <f>Data!B21</f>
        <v>Line 16</v>
      </c>
      <c r="C123" s="22" t="s">
        <v>36</v>
      </c>
      <c r="D123" s="22" t="s">
        <v>37</v>
      </c>
      <c r="E123" s="22" t="s">
        <v>38</v>
      </c>
      <c r="F123" s="22" t="s">
        <v>39</v>
      </c>
      <c r="G123" s="40" t="s">
        <v>98</v>
      </c>
      <c r="H123" s="40"/>
      <c r="I123" s="40"/>
      <c r="J123" s="40"/>
      <c r="K123" s="40"/>
      <c r="L123" s="40"/>
      <c r="M123" s="40"/>
      <c r="N123" s="40"/>
      <c r="O123" s="40"/>
      <c r="P123" s="23"/>
    </row>
    <row r="124" spans="2:16" s="18" customFormat="1" ht="18.75" customHeight="1" x14ac:dyDescent="0.25">
      <c r="B124" s="44"/>
      <c r="C124" s="7" t="str">
        <f>Data!$B$4</f>
        <v>Production</v>
      </c>
      <c r="D124" s="8">
        <f>Calculations!J19</f>
        <v>59839.940160000006</v>
      </c>
      <c r="E124" s="11">
        <f>Calculations!O19</f>
        <v>-9.8901098901098911E-2</v>
      </c>
      <c r="F124" s="8">
        <f ca="1">Calculations!E19</f>
        <v>85015.389359999986</v>
      </c>
      <c r="G124" s="45"/>
      <c r="H124" s="45"/>
      <c r="I124" s="45"/>
      <c r="J124" s="45"/>
      <c r="K124" s="45"/>
      <c r="L124" s="45"/>
      <c r="M124" s="45"/>
      <c r="N124" s="45"/>
      <c r="O124" s="45"/>
      <c r="P124" s="36"/>
    </row>
    <row r="125" spans="2:16" s="18" customFormat="1" ht="18.75" customHeight="1" x14ac:dyDescent="0.25">
      <c r="B125" s="44"/>
      <c r="C125" s="13" t="str">
        <f>Data!$B$28</f>
        <v>Scrap</v>
      </c>
      <c r="D125" s="14">
        <f>Calculations!K19</f>
        <v>7779.1922208000005</v>
      </c>
      <c r="E125" s="15">
        <f>Calculations!P19</f>
        <v>0.32375316990701608</v>
      </c>
      <c r="F125" s="14">
        <f ca="1">Calculations!F19</f>
        <v>8490.1347168000011</v>
      </c>
      <c r="G125" s="46"/>
      <c r="H125" s="46"/>
      <c r="I125" s="46"/>
      <c r="J125" s="46"/>
      <c r="K125" s="46"/>
      <c r="L125" s="46"/>
      <c r="M125" s="46"/>
      <c r="N125" s="46"/>
      <c r="O125" s="46"/>
      <c r="P125" s="36"/>
    </row>
    <row r="126" spans="2:16" s="18" customFormat="1" ht="18.75" customHeight="1" x14ac:dyDescent="0.25">
      <c r="B126" s="44"/>
      <c r="C126" s="7" t="str">
        <f>Data!$B$52</f>
        <v>Scrap Rate</v>
      </c>
      <c r="D126" s="10">
        <f>Calculations!L19</f>
        <v>0.13</v>
      </c>
      <c r="E126" s="34">
        <f>Calculations!Q19</f>
        <v>0.05</v>
      </c>
      <c r="F126" s="11">
        <f ca="1">Calculations!G19</f>
        <v>9.9865857002057509E-2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36"/>
    </row>
    <row r="127" spans="2:16" s="18" customFormat="1" ht="18.75" customHeight="1" x14ac:dyDescent="0.25">
      <c r="B127" s="44"/>
      <c r="C127" s="13" t="str">
        <f>Data!$B$76</f>
        <v>Efficiency</v>
      </c>
      <c r="D127" s="16">
        <f>Calculations!M19</f>
        <v>1.05</v>
      </c>
      <c r="E127" s="16">
        <f>Calculations!R19</f>
        <v>9.000000000000008E-2</v>
      </c>
      <c r="F127" s="16">
        <f ca="1">Calculations!H19</f>
        <v>0.98166666666666658</v>
      </c>
      <c r="G127" s="46"/>
      <c r="H127" s="46"/>
      <c r="I127" s="46"/>
      <c r="J127" s="46"/>
      <c r="K127" s="46"/>
      <c r="L127" s="46"/>
      <c r="M127" s="46"/>
      <c r="N127" s="46"/>
      <c r="O127" s="46"/>
      <c r="P127" s="36"/>
    </row>
    <row r="128" spans="2:16" s="18" customFormat="1" ht="18.75" customHeight="1" x14ac:dyDescent="0.25">
      <c r="B128" s="44"/>
      <c r="C128" s="7"/>
      <c r="D128" s="10"/>
      <c r="E128" s="10"/>
      <c r="F128" s="10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2:16" s="18" customFormat="1" x14ac:dyDescent="0.25"/>
    <row r="130" spans="2:16" s="18" customFormat="1" ht="18.75" customHeight="1" x14ac:dyDescent="0.25">
      <c r="B130" s="44" t="str">
        <f>Data!B22</f>
        <v>Line 17</v>
      </c>
      <c r="C130" s="22" t="s">
        <v>36</v>
      </c>
      <c r="D130" s="22" t="s">
        <v>37</v>
      </c>
      <c r="E130" s="22" t="s">
        <v>38</v>
      </c>
      <c r="F130" s="22" t="s">
        <v>39</v>
      </c>
      <c r="G130" s="40" t="s">
        <v>98</v>
      </c>
      <c r="H130" s="40"/>
      <c r="I130" s="40"/>
      <c r="J130" s="40"/>
      <c r="K130" s="40"/>
      <c r="L130" s="40"/>
      <c r="M130" s="40"/>
      <c r="N130" s="40"/>
      <c r="O130" s="40"/>
      <c r="P130" s="23"/>
    </row>
    <row r="131" spans="2:16" s="18" customFormat="1" ht="18.75" customHeight="1" x14ac:dyDescent="0.25">
      <c r="B131" s="44"/>
      <c r="C131" s="7" t="str">
        <f>Data!$B$4</f>
        <v>Production</v>
      </c>
      <c r="D131" s="8">
        <f>Calculations!J20</f>
        <v>96197.872952999998</v>
      </c>
      <c r="E131" s="11">
        <f>Calculations!O20</f>
        <v>0.15966386554621848</v>
      </c>
      <c r="F131" s="8">
        <f ca="1">Calculations!E20</f>
        <v>84095.9692755</v>
      </c>
      <c r="G131" s="45"/>
      <c r="H131" s="45"/>
      <c r="I131" s="45"/>
      <c r="J131" s="45"/>
      <c r="K131" s="45"/>
      <c r="L131" s="45"/>
      <c r="M131" s="45"/>
      <c r="N131" s="45"/>
      <c r="O131" s="45"/>
      <c r="P131" s="36"/>
    </row>
    <row r="132" spans="2:16" s="18" customFormat="1" ht="18.75" customHeight="1" x14ac:dyDescent="0.25">
      <c r="B132" s="44"/>
      <c r="C132" s="13" t="str">
        <f>Data!$B$28</f>
        <v>Scrap</v>
      </c>
      <c r="D132" s="14">
        <f>Calculations!K20</f>
        <v>11543.744754359999</v>
      </c>
      <c r="E132" s="15">
        <f>Calculations!P20</f>
        <v>0.29971988795518212</v>
      </c>
      <c r="F132" s="14">
        <f ca="1">Calculations!F20</f>
        <v>8470.3049940600013</v>
      </c>
      <c r="G132" s="46"/>
      <c r="H132" s="46"/>
      <c r="I132" s="46"/>
      <c r="J132" s="46"/>
      <c r="K132" s="46"/>
      <c r="L132" s="46"/>
      <c r="M132" s="46"/>
      <c r="N132" s="46"/>
      <c r="O132" s="46"/>
      <c r="P132" s="36"/>
    </row>
    <row r="133" spans="2:16" s="18" customFormat="1" ht="18.75" customHeight="1" x14ac:dyDescent="0.25">
      <c r="B133" s="44"/>
      <c r="C133" s="7" t="str">
        <f>Data!$B$52</f>
        <v>Scrap Rate</v>
      </c>
      <c r="D133" s="10">
        <f>Calculations!L20</f>
        <v>0.12</v>
      </c>
      <c r="E133" s="34">
        <f>Calculations!Q20</f>
        <v>2.0000000000000004E-2</v>
      </c>
      <c r="F133" s="11">
        <f ca="1">Calculations!G20</f>
        <v>0.10072189032403112</v>
      </c>
      <c r="G133" s="45"/>
      <c r="H133" s="45"/>
      <c r="I133" s="45"/>
      <c r="J133" s="45"/>
      <c r="K133" s="45"/>
      <c r="L133" s="45"/>
      <c r="M133" s="45"/>
      <c r="N133" s="45"/>
      <c r="O133" s="45"/>
      <c r="P133" s="36"/>
    </row>
    <row r="134" spans="2:16" s="18" customFormat="1" ht="18.75" customHeight="1" x14ac:dyDescent="0.25">
      <c r="B134" s="44"/>
      <c r="C134" s="13" t="str">
        <f>Data!$B$76</f>
        <v>Efficiency</v>
      </c>
      <c r="D134" s="16">
        <f>Calculations!M20</f>
        <v>1.01</v>
      </c>
      <c r="E134" s="16">
        <f>Calculations!R20</f>
        <v>0.31000000000000005</v>
      </c>
      <c r="F134" s="16">
        <f ca="1">Calculations!H20</f>
        <v>0.79666666666666652</v>
      </c>
      <c r="G134" s="46"/>
      <c r="H134" s="46"/>
      <c r="I134" s="46"/>
      <c r="J134" s="46"/>
      <c r="K134" s="46"/>
      <c r="L134" s="46"/>
      <c r="M134" s="46"/>
      <c r="N134" s="46"/>
      <c r="O134" s="46"/>
      <c r="P134" s="36"/>
    </row>
    <row r="135" spans="2:16" s="18" customFormat="1" ht="18.75" customHeight="1" x14ac:dyDescent="0.25">
      <c r="B135" s="44"/>
      <c r="C135" s="7"/>
      <c r="D135" s="10"/>
      <c r="E135" s="10"/>
      <c r="F135" s="10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2:16" s="18" customFormat="1" x14ac:dyDescent="0.25"/>
    <row r="137" spans="2:16" s="18" customFormat="1" ht="18.75" customHeight="1" x14ac:dyDescent="0.25">
      <c r="B137" s="44" t="str">
        <f>Data!B23</f>
        <v>Line 18</v>
      </c>
      <c r="C137" s="22" t="s">
        <v>36</v>
      </c>
      <c r="D137" s="22" t="s">
        <v>37</v>
      </c>
      <c r="E137" s="22" t="s">
        <v>38</v>
      </c>
      <c r="F137" s="22" t="s">
        <v>39</v>
      </c>
      <c r="G137" s="40" t="s">
        <v>98</v>
      </c>
      <c r="H137" s="40"/>
      <c r="I137" s="40"/>
      <c r="J137" s="40"/>
      <c r="K137" s="40"/>
      <c r="L137" s="40"/>
      <c r="M137" s="40"/>
      <c r="N137" s="40"/>
      <c r="O137" s="40"/>
      <c r="P137" s="23"/>
    </row>
    <row r="138" spans="2:16" s="18" customFormat="1" ht="18.75" customHeight="1" x14ac:dyDescent="0.25">
      <c r="B138" s="44"/>
      <c r="C138" s="7" t="str">
        <f>Data!$B$4</f>
        <v>Production</v>
      </c>
      <c r="D138" s="8">
        <f>Calculations!J21</f>
        <v>60417.15</v>
      </c>
      <c r="E138" s="11">
        <f>Calculations!O21</f>
        <v>0</v>
      </c>
      <c r="F138" s="8">
        <f ca="1">Calculations!E21</f>
        <v>67299.741666666683</v>
      </c>
      <c r="G138" s="45"/>
      <c r="H138" s="45"/>
      <c r="I138" s="45"/>
      <c r="J138" s="45"/>
      <c r="K138" s="45"/>
      <c r="L138" s="45"/>
      <c r="M138" s="45"/>
      <c r="N138" s="45"/>
      <c r="O138" s="45"/>
      <c r="P138" s="36"/>
    </row>
    <row r="139" spans="2:16" s="18" customFormat="1" ht="18.75" customHeight="1" x14ac:dyDescent="0.25">
      <c r="B139" s="44"/>
      <c r="C139" s="13" t="str">
        <f>Data!$B$28</f>
        <v>Scrap</v>
      </c>
      <c r="D139" s="14">
        <f>Calculations!K21</f>
        <v>5437.5434999999998</v>
      </c>
      <c r="E139" s="15">
        <f>Calculations!P21</f>
        <v>0.11111111111111102</v>
      </c>
      <c r="F139" s="14">
        <f ca="1">Calculations!F21</f>
        <v>6455.2839166666672</v>
      </c>
      <c r="G139" s="46"/>
      <c r="H139" s="46"/>
      <c r="I139" s="46"/>
      <c r="J139" s="46"/>
      <c r="K139" s="46"/>
      <c r="L139" s="46"/>
      <c r="M139" s="46"/>
      <c r="N139" s="46"/>
      <c r="O139" s="46"/>
      <c r="P139" s="36"/>
    </row>
    <row r="140" spans="2:16" s="18" customFormat="1" ht="18.75" customHeight="1" x14ac:dyDescent="0.25">
      <c r="B140" s="44"/>
      <c r="C140" s="7" t="str">
        <f>Data!$B$52</f>
        <v>Scrap Rate</v>
      </c>
      <c r="D140" s="10">
        <f>Calculations!L21</f>
        <v>0.09</v>
      </c>
      <c r="E140" s="34">
        <f>Calculations!Q21</f>
        <v>9.999999999999995E-3</v>
      </c>
      <c r="F140" s="11">
        <f ca="1">Calculations!G21</f>
        <v>9.5918405580803973E-2</v>
      </c>
      <c r="G140" s="45"/>
      <c r="H140" s="45"/>
      <c r="I140" s="45"/>
      <c r="J140" s="45"/>
      <c r="K140" s="45"/>
      <c r="L140" s="45"/>
      <c r="M140" s="45"/>
      <c r="N140" s="45"/>
      <c r="O140" s="45"/>
      <c r="P140" s="36"/>
    </row>
    <row r="141" spans="2:16" s="18" customFormat="1" ht="18.75" customHeight="1" x14ac:dyDescent="0.25">
      <c r="B141" s="44"/>
      <c r="C141" s="13" t="str">
        <f>Data!$B$76</f>
        <v>Efficiency</v>
      </c>
      <c r="D141" s="16">
        <f>Calculations!M21</f>
        <v>0.69</v>
      </c>
      <c r="E141" s="16">
        <f>Calculations!R21</f>
        <v>-0.34000000000000008</v>
      </c>
      <c r="F141" s="16">
        <f ca="1">Calculations!H21</f>
        <v>0.8933333333333332</v>
      </c>
      <c r="G141" s="46"/>
      <c r="H141" s="46"/>
      <c r="I141" s="46"/>
      <c r="J141" s="46"/>
      <c r="K141" s="46"/>
      <c r="L141" s="46"/>
      <c r="M141" s="46"/>
      <c r="N141" s="46"/>
      <c r="O141" s="46"/>
      <c r="P141" s="36"/>
    </row>
    <row r="142" spans="2:16" s="18" customFormat="1" ht="18.75" customHeight="1" x14ac:dyDescent="0.25">
      <c r="B142" s="44"/>
      <c r="C142" s="7"/>
      <c r="D142" s="10"/>
      <c r="E142" s="10"/>
      <c r="F142" s="10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2:16" s="18" customFormat="1" x14ac:dyDescent="0.25"/>
    <row r="144" spans="2:16" s="18" customFormat="1" ht="18.75" customHeight="1" x14ac:dyDescent="0.25">
      <c r="B144" s="44" t="str">
        <f>Data!B24</f>
        <v>Line 19</v>
      </c>
      <c r="C144" s="22" t="s">
        <v>36</v>
      </c>
      <c r="D144" s="22" t="s">
        <v>37</v>
      </c>
      <c r="E144" s="22" t="s">
        <v>38</v>
      </c>
      <c r="F144" s="22" t="s">
        <v>39</v>
      </c>
      <c r="G144" s="40" t="s">
        <v>98</v>
      </c>
      <c r="H144" s="40"/>
      <c r="I144" s="40"/>
      <c r="J144" s="40"/>
      <c r="K144" s="40"/>
      <c r="L144" s="40"/>
      <c r="M144" s="40"/>
      <c r="N144" s="40"/>
      <c r="O144" s="40"/>
      <c r="P144" s="23"/>
    </row>
    <row r="145" spans="2:16" s="18" customFormat="1" ht="18.75" customHeight="1" x14ac:dyDescent="0.25">
      <c r="B145" s="44"/>
      <c r="C145" s="7" t="str">
        <f>Data!$B$4</f>
        <v>Production</v>
      </c>
      <c r="D145" s="8">
        <f>Calculations!J22</f>
        <v>92477.518559999997</v>
      </c>
      <c r="E145" s="11">
        <f>Calculations!O22</f>
        <v>-0.19047619047619052</v>
      </c>
      <c r="F145" s="8">
        <f ca="1">Calculations!E22</f>
        <v>106710.83376000001</v>
      </c>
      <c r="G145" s="45"/>
      <c r="H145" s="45"/>
      <c r="I145" s="45"/>
      <c r="J145" s="45"/>
      <c r="K145" s="45"/>
      <c r="L145" s="45"/>
      <c r="M145" s="45"/>
      <c r="N145" s="45"/>
      <c r="O145" s="45"/>
      <c r="P145" s="36"/>
    </row>
    <row r="146" spans="2:16" s="18" customFormat="1" ht="18.75" customHeight="1" x14ac:dyDescent="0.25">
      <c r="B146" s="44"/>
      <c r="C146" s="13" t="str">
        <f>Data!$B$28</f>
        <v>Scrap</v>
      </c>
      <c r="D146" s="14">
        <f>Calculations!K22</f>
        <v>11097.3022272</v>
      </c>
      <c r="E146" s="15">
        <f>Calculations!P22</f>
        <v>0.10714285714285707</v>
      </c>
      <c r="F146" s="14">
        <f ca="1">Calculations!F22</f>
        <v>10464.8366312</v>
      </c>
      <c r="G146" s="46"/>
      <c r="H146" s="46"/>
      <c r="I146" s="46"/>
      <c r="J146" s="46"/>
      <c r="K146" s="46"/>
      <c r="L146" s="46"/>
      <c r="M146" s="46"/>
      <c r="N146" s="46"/>
      <c r="O146" s="46"/>
      <c r="P146" s="36"/>
    </row>
    <row r="147" spans="2:16" s="18" customFormat="1" ht="18.75" customHeight="1" x14ac:dyDescent="0.25">
      <c r="B147" s="44"/>
      <c r="C147" s="7" t="str">
        <f>Data!$B$52</f>
        <v>Scrap Rate</v>
      </c>
      <c r="D147" s="10">
        <f>Calculations!L22</f>
        <v>0.12</v>
      </c>
      <c r="E147" s="34">
        <f>Calculations!Q22</f>
        <v>2.9999999999999985E-2</v>
      </c>
      <c r="F147" s="11">
        <f ca="1">Calculations!G22</f>
        <v>9.8067237059885931E-2</v>
      </c>
      <c r="G147" s="45"/>
      <c r="H147" s="45"/>
      <c r="I147" s="45"/>
      <c r="J147" s="45"/>
      <c r="K147" s="45"/>
      <c r="L147" s="45"/>
      <c r="M147" s="45"/>
      <c r="N147" s="45"/>
      <c r="O147" s="45"/>
      <c r="P147" s="36"/>
    </row>
    <row r="148" spans="2:16" s="18" customFormat="1" ht="18.75" customHeight="1" x14ac:dyDescent="0.25">
      <c r="B148" s="44"/>
      <c r="C148" s="13" t="str">
        <f>Data!$B$76</f>
        <v>Efficiency</v>
      </c>
      <c r="D148" s="16">
        <f>Calculations!M22</f>
        <v>0.95</v>
      </c>
      <c r="E148" s="16">
        <f>Calculations!R22</f>
        <v>-0.14000000000000012</v>
      </c>
      <c r="F148" s="16">
        <f ca="1">Calculations!H22</f>
        <v>1.0216666666666667</v>
      </c>
      <c r="G148" s="46"/>
      <c r="H148" s="46"/>
      <c r="I148" s="46"/>
      <c r="J148" s="46"/>
      <c r="K148" s="46"/>
      <c r="L148" s="46"/>
      <c r="M148" s="46"/>
      <c r="N148" s="46"/>
      <c r="O148" s="46"/>
      <c r="P148" s="36"/>
    </row>
    <row r="149" spans="2:16" s="18" customFormat="1" ht="18.75" customHeight="1" x14ac:dyDescent="0.25">
      <c r="B149" s="44"/>
      <c r="C149" s="7"/>
      <c r="D149" s="10"/>
      <c r="E149" s="10"/>
      <c r="F149" s="10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2:16" s="18" customFormat="1" x14ac:dyDescent="0.25"/>
    <row r="151" spans="2:16" s="18" customFormat="1" ht="18.75" customHeight="1" x14ac:dyDescent="0.25">
      <c r="B151" s="44" t="str">
        <f>Data!B25</f>
        <v>Line 20</v>
      </c>
      <c r="C151" s="22" t="s">
        <v>36</v>
      </c>
      <c r="D151" s="22" t="s">
        <v>37</v>
      </c>
      <c r="E151" s="22" t="s">
        <v>38</v>
      </c>
      <c r="F151" s="22" t="s">
        <v>39</v>
      </c>
      <c r="G151" s="40" t="s">
        <v>98</v>
      </c>
      <c r="H151" s="40"/>
      <c r="I151" s="40"/>
      <c r="J151" s="40"/>
      <c r="K151" s="40"/>
      <c r="L151" s="40"/>
      <c r="M151" s="40"/>
      <c r="N151" s="40"/>
      <c r="O151" s="40"/>
      <c r="P151" s="23"/>
    </row>
    <row r="152" spans="2:16" s="18" customFormat="1" ht="18.75" customHeight="1" x14ac:dyDescent="0.25">
      <c r="B152" s="44"/>
      <c r="C152" s="7" t="str">
        <f>Data!$B$4</f>
        <v>Production</v>
      </c>
      <c r="D152" s="8">
        <f>Calculations!J23</f>
        <v>105656.64191999999</v>
      </c>
      <c r="E152" s="11">
        <f>Calculations!O23</f>
        <v>2.9126213592233E-2</v>
      </c>
      <c r="F152" s="8">
        <f ca="1">Calculations!E23</f>
        <v>100634.21765333333</v>
      </c>
      <c r="G152" s="45"/>
      <c r="H152" s="45"/>
      <c r="I152" s="45"/>
      <c r="J152" s="45"/>
      <c r="K152" s="45"/>
      <c r="L152" s="45"/>
      <c r="M152" s="45"/>
      <c r="N152" s="45"/>
      <c r="O152" s="45"/>
      <c r="P152" s="36"/>
    </row>
    <row r="153" spans="2:16" s="18" customFormat="1" ht="18.75" customHeight="1" x14ac:dyDescent="0.25">
      <c r="B153" s="44"/>
      <c r="C153" s="13" t="str">
        <f>Data!$B$28</f>
        <v>Scrap</v>
      </c>
      <c r="D153" s="14">
        <f>Calculations!K23</f>
        <v>9509.0977727999998</v>
      </c>
      <c r="E153" s="15">
        <f>Calculations!P23</f>
        <v>0.13700107874865164</v>
      </c>
      <c r="F153" s="14">
        <f ca="1">Calculations!F23</f>
        <v>9950.2871488000001</v>
      </c>
      <c r="G153" s="46"/>
      <c r="H153" s="46"/>
      <c r="I153" s="46"/>
      <c r="J153" s="46"/>
      <c r="K153" s="46"/>
      <c r="L153" s="46"/>
      <c r="M153" s="46"/>
      <c r="N153" s="46"/>
      <c r="O153" s="46"/>
      <c r="P153" s="36"/>
    </row>
    <row r="154" spans="2:16" s="18" customFormat="1" ht="18.75" customHeight="1" x14ac:dyDescent="0.25">
      <c r="B154" s="44"/>
      <c r="C154" s="7" t="str">
        <f>Data!$B$52</f>
        <v>Scrap Rate</v>
      </c>
      <c r="D154" s="10">
        <f>Calculations!L23</f>
        <v>0.09</v>
      </c>
      <c r="E154" s="34">
        <f>Calculations!Q23</f>
        <v>9.999999999999995E-3</v>
      </c>
      <c r="F154" s="11">
        <f ca="1">Calculations!G23</f>
        <v>9.8875783812191378E-2</v>
      </c>
      <c r="G154" s="45"/>
      <c r="H154" s="45"/>
      <c r="I154" s="45"/>
      <c r="J154" s="45"/>
      <c r="K154" s="45"/>
      <c r="L154" s="45"/>
      <c r="M154" s="45"/>
      <c r="N154" s="45"/>
      <c r="O154" s="45"/>
      <c r="P154" s="36"/>
    </row>
    <row r="155" spans="2:16" s="6" customFormat="1" ht="18.75" customHeight="1" x14ac:dyDescent="0.25">
      <c r="B155" s="44"/>
      <c r="C155" s="13" t="str">
        <f>Data!$B$76</f>
        <v>Efficiency</v>
      </c>
      <c r="D155" s="16">
        <f>Calculations!M23</f>
        <v>0.88</v>
      </c>
      <c r="E155" s="16">
        <f>Calculations!R23</f>
        <v>-4.0000000000000036E-2</v>
      </c>
      <c r="F155" s="16">
        <f ca="1">Calculations!H23</f>
        <v>0.83666666666666656</v>
      </c>
      <c r="G155" s="46"/>
      <c r="H155" s="46"/>
      <c r="I155" s="46"/>
      <c r="J155" s="46"/>
      <c r="K155" s="46"/>
      <c r="L155" s="46"/>
      <c r="M155" s="46"/>
      <c r="N155" s="46"/>
      <c r="O155" s="46"/>
      <c r="P155" s="36"/>
    </row>
    <row r="156" spans="2:16" s="6" customFormat="1" ht="18.75" customHeight="1" x14ac:dyDescent="0.25">
      <c r="B156" s="44"/>
      <c r="C156" s="7"/>
      <c r="D156" s="10"/>
      <c r="E156" s="10"/>
      <c r="F156" s="10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2:16" s="6" customFormat="1" x14ac:dyDescent="0.25"/>
    <row r="158" spans="2:16" s="6" customFormat="1" x14ac:dyDescent="0.25"/>
  </sheetData>
  <mergeCells count="147">
    <mergeCell ref="R7:S8"/>
    <mergeCell ref="B7:D8"/>
    <mergeCell ref="F7:H8"/>
    <mergeCell ref="J7:L8"/>
    <mergeCell ref="N7:P8"/>
    <mergeCell ref="B14:D15"/>
    <mergeCell ref="F14:H15"/>
    <mergeCell ref="J14:L15"/>
    <mergeCell ref="N14:P15"/>
    <mergeCell ref="G11:H12"/>
    <mergeCell ref="F13:H13"/>
    <mergeCell ref="J11:J12"/>
    <mergeCell ref="K11:L12"/>
    <mergeCell ref="J13:L13"/>
    <mergeCell ref="B13:D13"/>
    <mergeCell ref="B9:C10"/>
    <mergeCell ref="D9:D10"/>
    <mergeCell ref="C11:D12"/>
    <mergeCell ref="B11:B12"/>
    <mergeCell ref="F9:G10"/>
    <mergeCell ref="H9:H10"/>
    <mergeCell ref="F11:F12"/>
    <mergeCell ref="R11:S13"/>
    <mergeCell ref="B32:B37"/>
    <mergeCell ref="G33:O33"/>
    <mergeCell ref="G34:O34"/>
    <mergeCell ref="G35:O35"/>
    <mergeCell ref="G36:O36"/>
    <mergeCell ref="B18:B23"/>
    <mergeCell ref="G19:O19"/>
    <mergeCell ref="G20:O20"/>
    <mergeCell ref="G21:O21"/>
    <mergeCell ref="G22:O22"/>
    <mergeCell ref="G18:O18"/>
    <mergeCell ref="B53:B58"/>
    <mergeCell ref="G54:O54"/>
    <mergeCell ref="G55:O55"/>
    <mergeCell ref="G56:O56"/>
    <mergeCell ref="G57:O57"/>
    <mergeCell ref="B25:B30"/>
    <mergeCell ref="G26:O26"/>
    <mergeCell ref="G27:O27"/>
    <mergeCell ref="G28:O28"/>
    <mergeCell ref="G29:O29"/>
    <mergeCell ref="B39:B44"/>
    <mergeCell ref="G40:O40"/>
    <mergeCell ref="G41:O41"/>
    <mergeCell ref="G42:O42"/>
    <mergeCell ref="G43:O43"/>
    <mergeCell ref="B46:B51"/>
    <mergeCell ref="G47:O47"/>
    <mergeCell ref="G48:O48"/>
    <mergeCell ref="G49:O49"/>
    <mergeCell ref="G50:O50"/>
    <mergeCell ref="G25:O25"/>
    <mergeCell ref="G32:O32"/>
    <mergeCell ref="G39:O39"/>
    <mergeCell ref="G46:O46"/>
    <mergeCell ref="B67:B72"/>
    <mergeCell ref="G68:O68"/>
    <mergeCell ref="G69:O69"/>
    <mergeCell ref="G70:O70"/>
    <mergeCell ref="G71:O71"/>
    <mergeCell ref="B60:B65"/>
    <mergeCell ref="G61:O61"/>
    <mergeCell ref="G62:O62"/>
    <mergeCell ref="G63:O63"/>
    <mergeCell ref="G64:O64"/>
    <mergeCell ref="B81:B86"/>
    <mergeCell ref="G82:O82"/>
    <mergeCell ref="G83:O83"/>
    <mergeCell ref="G84:O84"/>
    <mergeCell ref="G85:O85"/>
    <mergeCell ref="B74:B79"/>
    <mergeCell ref="G75:O75"/>
    <mergeCell ref="G76:O76"/>
    <mergeCell ref="G77:O77"/>
    <mergeCell ref="G78:O78"/>
    <mergeCell ref="B95:B100"/>
    <mergeCell ref="G96:O96"/>
    <mergeCell ref="G97:O97"/>
    <mergeCell ref="G98:O98"/>
    <mergeCell ref="G99:O99"/>
    <mergeCell ref="B88:B93"/>
    <mergeCell ref="G89:O89"/>
    <mergeCell ref="G90:O90"/>
    <mergeCell ref="G91:O91"/>
    <mergeCell ref="G92:O92"/>
    <mergeCell ref="B109:B114"/>
    <mergeCell ref="G110:O110"/>
    <mergeCell ref="G111:O111"/>
    <mergeCell ref="G112:O112"/>
    <mergeCell ref="G113:O113"/>
    <mergeCell ref="B102:B107"/>
    <mergeCell ref="G103:O103"/>
    <mergeCell ref="G104:O104"/>
    <mergeCell ref="G105:O105"/>
    <mergeCell ref="G106:O106"/>
    <mergeCell ref="B123:B128"/>
    <mergeCell ref="G124:O124"/>
    <mergeCell ref="G125:O125"/>
    <mergeCell ref="G126:O126"/>
    <mergeCell ref="G127:O127"/>
    <mergeCell ref="B116:B121"/>
    <mergeCell ref="G117:O117"/>
    <mergeCell ref="G118:O118"/>
    <mergeCell ref="G119:O119"/>
    <mergeCell ref="G120:O120"/>
    <mergeCell ref="G116:O116"/>
    <mergeCell ref="G123:O123"/>
    <mergeCell ref="B2:L4"/>
    <mergeCell ref="N13:P13"/>
    <mergeCell ref="J9:L10"/>
    <mergeCell ref="N9:P12"/>
    <mergeCell ref="B151:B156"/>
    <mergeCell ref="G152:O152"/>
    <mergeCell ref="G153:O153"/>
    <mergeCell ref="G154:O154"/>
    <mergeCell ref="G155:O155"/>
    <mergeCell ref="B144:B149"/>
    <mergeCell ref="G145:O145"/>
    <mergeCell ref="G146:O146"/>
    <mergeCell ref="G147:O147"/>
    <mergeCell ref="G148:O148"/>
    <mergeCell ref="B137:B142"/>
    <mergeCell ref="G138:O138"/>
    <mergeCell ref="G139:O139"/>
    <mergeCell ref="G140:O140"/>
    <mergeCell ref="G141:O141"/>
    <mergeCell ref="B130:B135"/>
    <mergeCell ref="G131:O131"/>
    <mergeCell ref="G132:O132"/>
    <mergeCell ref="G133:O133"/>
    <mergeCell ref="G134:O134"/>
    <mergeCell ref="G130:O130"/>
    <mergeCell ref="G137:O137"/>
    <mergeCell ref="G144:O144"/>
    <mergeCell ref="G151:O151"/>
    <mergeCell ref="G53:O53"/>
    <mergeCell ref="G60:O60"/>
    <mergeCell ref="G67:O67"/>
    <mergeCell ref="G74:O74"/>
    <mergeCell ref="G81:O81"/>
    <mergeCell ref="G88:O88"/>
    <mergeCell ref="G95:O95"/>
    <mergeCell ref="G102:O102"/>
    <mergeCell ref="G109:O109"/>
  </mergeCells>
  <conditionalFormatting sqref="E20:E21">
    <cfRule type="iconSet" priority="68">
      <iconSet iconSet="3Arrows" reverse="1">
        <cfvo type="percent" val="0"/>
        <cfvo type="num" val="0"/>
        <cfvo type="num" val="0"/>
      </iconSet>
    </cfRule>
  </conditionalFormatting>
  <conditionalFormatting sqref="E22:E23">
    <cfRule type="iconSet" priority="67">
      <iconSet iconSet="3Arrows">
        <cfvo type="percent" val="0"/>
        <cfvo type="num" val="0"/>
        <cfvo type="num" val="0"/>
      </iconSet>
    </cfRule>
  </conditionalFormatting>
  <conditionalFormatting sqref="E38">
    <cfRule type="iconSet" priority="61">
      <iconSet iconSet="3Arrows">
        <cfvo type="percent" val="0"/>
        <cfvo type="num" val="0"/>
        <cfvo type="num" val="0"/>
      </iconSet>
    </cfRule>
  </conditionalFormatting>
  <conditionalFormatting sqref="E45">
    <cfRule type="iconSet" priority="60">
      <iconSet iconSet="3Arrows" reverse="1">
        <cfvo type="percent" val="0"/>
        <cfvo type="num" val="0"/>
        <cfvo type="num" val="0"/>
      </iconSet>
    </cfRule>
  </conditionalFormatting>
  <conditionalFormatting sqref="E27:E28">
    <cfRule type="iconSet" priority="58">
      <iconSet iconSet="3Arrows" reverse="1">
        <cfvo type="percent" val="0"/>
        <cfvo type="num" val="0"/>
        <cfvo type="num" val="0"/>
      </iconSet>
    </cfRule>
  </conditionalFormatting>
  <conditionalFormatting sqref="E26 E29:E30">
    <cfRule type="iconSet" priority="57">
      <iconSet iconSet="3Arrows">
        <cfvo type="percent" val="0"/>
        <cfvo type="num" val="0"/>
        <cfvo type="num" val="0"/>
      </iconSet>
    </cfRule>
  </conditionalFormatting>
  <conditionalFormatting sqref="E34:E35">
    <cfRule type="iconSet" priority="56">
      <iconSet iconSet="3Arrows" reverse="1">
        <cfvo type="percent" val="0"/>
        <cfvo type="num" val="0"/>
        <cfvo type="num" val="0"/>
      </iconSet>
    </cfRule>
  </conditionalFormatting>
  <conditionalFormatting sqref="E36:E37">
    <cfRule type="iconSet" priority="55">
      <iconSet iconSet="3Arrows">
        <cfvo type="percent" val="0"/>
        <cfvo type="num" val="0"/>
        <cfvo type="num" val="0"/>
      </iconSet>
    </cfRule>
  </conditionalFormatting>
  <conditionalFormatting sqref="E41:E42">
    <cfRule type="iconSet" priority="54">
      <iconSet iconSet="3Arrows" reverse="1">
        <cfvo type="percent" val="0"/>
        <cfvo type="num" val="0"/>
        <cfvo type="num" val="0"/>
      </iconSet>
    </cfRule>
  </conditionalFormatting>
  <conditionalFormatting sqref="E43:E44">
    <cfRule type="iconSet" priority="53">
      <iconSet iconSet="3Arrows">
        <cfvo type="percent" val="0"/>
        <cfvo type="num" val="0"/>
        <cfvo type="num" val="0"/>
      </iconSet>
    </cfRule>
  </conditionalFormatting>
  <conditionalFormatting sqref="E48:E49">
    <cfRule type="iconSet" priority="52">
      <iconSet iconSet="3Arrows" reverse="1">
        <cfvo type="percent" val="0"/>
        <cfvo type="num" val="0"/>
        <cfvo type="num" val="0"/>
      </iconSet>
    </cfRule>
  </conditionalFormatting>
  <conditionalFormatting sqref="E50:E51">
    <cfRule type="iconSet" priority="51">
      <iconSet iconSet="3Arrows">
        <cfvo type="percent" val="0"/>
        <cfvo type="num" val="0"/>
        <cfvo type="num" val="0"/>
      </iconSet>
    </cfRule>
  </conditionalFormatting>
  <conditionalFormatting sqref="E55:E56">
    <cfRule type="iconSet" priority="50">
      <iconSet iconSet="3Arrows" reverse="1">
        <cfvo type="percent" val="0"/>
        <cfvo type="num" val="0"/>
        <cfvo type="num" val="0"/>
      </iconSet>
    </cfRule>
  </conditionalFormatting>
  <conditionalFormatting sqref="E57:E58">
    <cfRule type="iconSet" priority="49">
      <iconSet iconSet="3Arrows">
        <cfvo type="percent" val="0"/>
        <cfvo type="num" val="0"/>
        <cfvo type="num" val="0"/>
      </iconSet>
    </cfRule>
  </conditionalFormatting>
  <conditionalFormatting sqref="E62:E63">
    <cfRule type="iconSet" priority="48">
      <iconSet iconSet="3Arrows" reverse="1">
        <cfvo type="percent" val="0"/>
        <cfvo type="num" val="0"/>
        <cfvo type="num" val="0"/>
      </iconSet>
    </cfRule>
  </conditionalFormatting>
  <conditionalFormatting sqref="E64:E65">
    <cfRule type="iconSet" priority="47">
      <iconSet iconSet="3Arrows">
        <cfvo type="percent" val="0"/>
        <cfvo type="num" val="0"/>
        <cfvo type="num" val="0"/>
      </iconSet>
    </cfRule>
  </conditionalFormatting>
  <conditionalFormatting sqref="E69:E70">
    <cfRule type="iconSet" priority="46">
      <iconSet iconSet="3Arrows" reverse="1">
        <cfvo type="percent" val="0"/>
        <cfvo type="num" val="0"/>
        <cfvo type="num" val="0"/>
      </iconSet>
    </cfRule>
  </conditionalFormatting>
  <conditionalFormatting sqref="E71:E72">
    <cfRule type="iconSet" priority="45">
      <iconSet iconSet="3Arrows">
        <cfvo type="percent" val="0"/>
        <cfvo type="num" val="0"/>
        <cfvo type="num" val="0"/>
      </iconSet>
    </cfRule>
  </conditionalFormatting>
  <conditionalFormatting sqref="E76:E77">
    <cfRule type="iconSet" priority="44">
      <iconSet iconSet="3Arrows" reverse="1">
        <cfvo type="percent" val="0"/>
        <cfvo type="num" val="0"/>
        <cfvo type="num" val="0"/>
      </iconSet>
    </cfRule>
  </conditionalFormatting>
  <conditionalFormatting sqref="E78:E79">
    <cfRule type="iconSet" priority="43">
      <iconSet iconSet="3Arrows">
        <cfvo type="percent" val="0"/>
        <cfvo type="num" val="0"/>
        <cfvo type="num" val="0"/>
      </iconSet>
    </cfRule>
  </conditionalFormatting>
  <conditionalFormatting sqref="E83:E84">
    <cfRule type="iconSet" priority="42">
      <iconSet iconSet="3Arrows" reverse="1">
        <cfvo type="percent" val="0"/>
        <cfvo type="num" val="0"/>
        <cfvo type="num" val="0"/>
      </iconSet>
    </cfRule>
  </conditionalFormatting>
  <conditionalFormatting sqref="E85:E86">
    <cfRule type="iconSet" priority="41">
      <iconSet iconSet="3Arrows">
        <cfvo type="percent" val="0"/>
        <cfvo type="num" val="0"/>
        <cfvo type="num" val="0"/>
      </iconSet>
    </cfRule>
  </conditionalFormatting>
  <conditionalFormatting sqref="E90:E91">
    <cfRule type="iconSet" priority="40">
      <iconSet iconSet="3Arrows" reverse="1">
        <cfvo type="percent" val="0"/>
        <cfvo type="num" val="0"/>
        <cfvo type="num" val="0"/>
      </iconSet>
    </cfRule>
  </conditionalFormatting>
  <conditionalFormatting sqref="E92:E93">
    <cfRule type="iconSet" priority="39">
      <iconSet iconSet="3Arrows">
        <cfvo type="percent" val="0"/>
        <cfvo type="num" val="0"/>
        <cfvo type="num" val="0"/>
      </iconSet>
    </cfRule>
  </conditionalFormatting>
  <conditionalFormatting sqref="E97:E98">
    <cfRule type="iconSet" priority="38">
      <iconSet iconSet="3Arrows" reverse="1">
        <cfvo type="percent" val="0"/>
        <cfvo type="num" val="0"/>
        <cfvo type="num" val="0"/>
      </iconSet>
    </cfRule>
  </conditionalFormatting>
  <conditionalFormatting sqref="E99:E100">
    <cfRule type="iconSet" priority="37">
      <iconSet iconSet="3Arrows">
        <cfvo type="percent" val="0"/>
        <cfvo type="num" val="0"/>
        <cfvo type="num" val="0"/>
      </iconSet>
    </cfRule>
  </conditionalFormatting>
  <conditionalFormatting sqref="E104:E105">
    <cfRule type="iconSet" priority="36">
      <iconSet iconSet="3Arrows" reverse="1">
        <cfvo type="percent" val="0"/>
        <cfvo type="num" val="0"/>
        <cfvo type="num" val="0"/>
      </iconSet>
    </cfRule>
  </conditionalFormatting>
  <conditionalFormatting sqref="E106:E107">
    <cfRule type="iconSet" priority="35">
      <iconSet iconSet="3Arrows">
        <cfvo type="percent" val="0"/>
        <cfvo type="num" val="0"/>
        <cfvo type="num" val="0"/>
      </iconSet>
    </cfRule>
  </conditionalFormatting>
  <conditionalFormatting sqref="E111:E112">
    <cfRule type="iconSet" priority="34">
      <iconSet iconSet="3Arrows" reverse="1">
        <cfvo type="percent" val="0"/>
        <cfvo type="num" val="0"/>
        <cfvo type="num" val="0"/>
      </iconSet>
    </cfRule>
  </conditionalFormatting>
  <conditionalFormatting sqref="E113:E114">
    <cfRule type="iconSet" priority="33">
      <iconSet iconSet="3Arrows">
        <cfvo type="percent" val="0"/>
        <cfvo type="num" val="0"/>
        <cfvo type="num" val="0"/>
      </iconSet>
    </cfRule>
  </conditionalFormatting>
  <conditionalFormatting sqref="E118:E119">
    <cfRule type="iconSet" priority="32">
      <iconSet iconSet="3Arrows" reverse="1">
        <cfvo type="percent" val="0"/>
        <cfvo type="num" val="0"/>
        <cfvo type="num" val="0"/>
      </iconSet>
    </cfRule>
  </conditionalFormatting>
  <conditionalFormatting sqref="E120:E121">
    <cfRule type="iconSet" priority="31">
      <iconSet iconSet="3Arrows">
        <cfvo type="percent" val="0"/>
        <cfvo type="num" val="0"/>
        <cfvo type="num" val="0"/>
      </iconSet>
    </cfRule>
  </conditionalFormatting>
  <conditionalFormatting sqref="E125:E126">
    <cfRule type="iconSet" priority="30">
      <iconSet iconSet="3Arrows" reverse="1">
        <cfvo type="percent" val="0"/>
        <cfvo type="num" val="0"/>
        <cfvo type="num" val="0"/>
      </iconSet>
    </cfRule>
  </conditionalFormatting>
  <conditionalFormatting sqref="E127:E128">
    <cfRule type="iconSet" priority="29">
      <iconSet iconSet="3Arrows">
        <cfvo type="percent" val="0"/>
        <cfvo type="num" val="0"/>
        <cfvo type="num" val="0"/>
      </iconSet>
    </cfRule>
  </conditionalFormatting>
  <conditionalFormatting sqref="E132:E133">
    <cfRule type="iconSet" priority="28">
      <iconSet iconSet="3Arrows" reverse="1">
        <cfvo type="percent" val="0"/>
        <cfvo type="num" val="0"/>
        <cfvo type="num" val="0"/>
      </iconSet>
    </cfRule>
  </conditionalFormatting>
  <conditionalFormatting sqref="E134:E135">
    <cfRule type="iconSet" priority="27">
      <iconSet iconSet="3Arrows">
        <cfvo type="percent" val="0"/>
        <cfvo type="num" val="0"/>
        <cfvo type="num" val="0"/>
      </iconSet>
    </cfRule>
  </conditionalFormatting>
  <conditionalFormatting sqref="E139:E140">
    <cfRule type="iconSet" priority="26">
      <iconSet iconSet="3Arrows" reverse="1">
        <cfvo type="percent" val="0"/>
        <cfvo type="num" val="0"/>
        <cfvo type="num" val="0"/>
      </iconSet>
    </cfRule>
  </conditionalFormatting>
  <conditionalFormatting sqref="E141:E142">
    <cfRule type="iconSet" priority="25">
      <iconSet iconSet="3Arrows">
        <cfvo type="percent" val="0"/>
        <cfvo type="num" val="0"/>
        <cfvo type="num" val="0"/>
      </iconSet>
    </cfRule>
  </conditionalFormatting>
  <conditionalFormatting sqref="E146:E147">
    <cfRule type="iconSet" priority="24">
      <iconSet iconSet="3Arrows" reverse="1">
        <cfvo type="percent" val="0"/>
        <cfvo type="num" val="0"/>
        <cfvo type="num" val="0"/>
      </iconSet>
    </cfRule>
  </conditionalFormatting>
  <conditionalFormatting sqref="E148:E149">
    <cfRule type="iconSet" priority="23">
      <iconSet iconSet="3Arrows">
        <cfvo type="percent" val="0"/>
        <cfvo type="num" val="0"/>
        <cfvo type="num" val="0"/>
      </iconSet>
    </cfRule>
  </conditionalFormatting>
  <conditionalFormatting sqref="E153:E154">
    <cfRule type="iconSet" priority="22">
      <iconSet iconSet="3Arrows" reverse="1">
        <cfvo type="percent" val="0"/>
        <cfvo type="num" val="0"/>
        <cfvo type="num" val="0"/>
      </iconSet>
    </cfRule>
  </conditionalFormatting>
  <conditionalFormatting sqref="E155:E156">
    <cfRule type="iconSet" priority="21">
      <iconSet iconSet="3Arrows">
        <cfvo type="percent" val="0"/>
        <cfvo type="num" val="0"/>
        <cfvo type="num" val="0"/>
      </iconSet>
    </cfRule>
  </conditionalFormatting>
  <conditionalFormatting sqref="E19">
    <cfRule type="iconSet" priority="19">
      <iconSet iconSet="3Arrows">
        <cfvo type="percent" val="0"/>
        <cfvo type="num" val="0"/>
        <cfvo type="num" val="0"/>
      </iconSet>
    </cfRule>
  </conditionalFormatting>
  <conditionalFormatting sqref="E33">
    <cfRule type="iconSet" priority="18">
      <iconSet iconSet="3Arrows">
        <cfvo type="percent" val="0"/>
        <cfvo type="num" val="0"/>
        <cfvo type="num" val="0"/>
      </iconSet>
    </cfRule>
  </conditionalFormatting>
  <conditionalFormatting sqref="E40">
    <cfRule type="iconSet" priority="17">
      <iconSet iconSet="3Arrows">
        <cfvo type="percent" val="0"/>
        <cfvo type="num" val="0"/>
        <cfvo type="num" val="0"/>
      </iconSet>
    </cfRule>
  </conditionalFormatting>
  <conditionalFormatting sqref="E47">
    <cfRule type="iconSet" priority="16">
      <iconSet iconSet="3Arrows">
        <cfvo type="percent" val="0"/>
        <cfvo type="num" val="0"/>
        <cfvo type="num" val="0"/>
      </iconSet>
    </cfRule>
  </conditionalFormatting>
  <conditionalFormatting sqref="E54">
    <cfRule type="iconSet" priority="15">
      <iconSet iconSet="3Arrows">
        <cfvo type="percent" val="0"/>
        <cfvo type="num" val="0"/>
        <cfvo type="num" val="0"/>
      </iconSet>
    </cfRule>
  </conditionalFormatting>
  <conditionalFormatting sqref="E61">
    <cfRule type="iconSet" priority="14">
      <iconSet iconSet="3Arrows">
        <cfvo type="percent" val="0"/>
        <cfvo type="num" val="0"/>
        <cfvo type="num" val="0"/>
      </iconSet>
    </cfRule>
  </conditionalFormatting>
  <conditionalFormatting sqref="E68">
    <cfRule type="iconSet" priority="13">
      <iconSet iconSet="3Arrows">
        <cfvo type="percent" val="0"/>
        <cfvo type="num" val="0"/>
        <cfvo type="num" val="0"/>
      </iconSet>
    </cfRule>
  </conditionalFormatting>
  <conditionalFormatting sqref="E75">
    <cfRule type="iconSet" priority="12">
      <iconSet iconSet="3Arrows">
        <cfvo type="percent" val="0"/>
        <cfvo type="num" val="0"/>
        <cfvo type="num" val="0"/>
      </iconSet>
    </cfRule>
  </conditionalFormatting>
  <conditionalFormatting sqref="E82">
    <cfRule type="iconSet" priority="11">
      <iconSet iconSet="3Arrows">
        <cfvo type="percent" val="0"/>
        <cfvo type="num" val="0"/>
        <cfvo type="num" val="0"/>
      </iconSet>
    </cfRule>
  </conditionalFormatting>
  <conditionalFormatting sqref="E89">
    <cfRule type="iconSet" priority="10">
      <iconSet iconSet="3Arrows">
        <cfvo type="percent" val="0"/>
        <cfvo type="num" val="0"/>
        <cfvo type="num" val="0"/>
      </iconSet>
    </cfRule>
  </conditionalFormatting>
  <conditionalFormatting sqref="E96">
    <cfRule type="iconSet" priority="9">
      <iconSet iconSet="3Arrows">
        <cfvo type="percent" val="0"/>
        <cfvo type="num" val="0"/>
        <cfvo type="num" val="0"/>
      </iconSet>
    </cfRule>
  </conditionalFormatting>
  <conditionalFormatting sqref="E103">
    <cfRule type="iconSet" priority="8">
      <iconSet iconSet="3Arrows">
        <cfvo type="percent" val="0"/>
        <cfvo type="num" val="0"/>
        <cfvo type="num" val="0"/>
      </iconSet>
    </cfRule>
  </conditionalFormatting>
  <conditionalFormatting sqref="E110">
    <cfRule type="iconSet" priority="7">
      <iconSet iconSet="3Arrows">
        <cfvo type="percent" val="0"/>
        <cfvo type="num" val="0"/>
        <cfvo type="num" val="0"/>
      </iconSet>
    </cfRule>
  </conditionalFormatting>
  <conditionalFormatting sqref="E117">
    <cfRule type="iconSet" priority="6">
      <iconSet iconSet="3Arrows">
        <cfvo type="percent" val="0"/>
        <cfvo type="num" val="0"/>
        <cfvo type="num" val="0"/>
      </iconSet>
    </cfRule>
  </conditionalFormatting>
  <conditionalFormatting sqref="E124">
    <cfRule type="iconSet" priority="5">
      <iconSet iconSet="3Arrows">
        <cfvo type="percent" val="0"/>
        <cfvo type="num" val="0"/>
        <cfvo type="num" val="0"/>
      </iconSet>
    </cfRule>
  </conditionalFormatting>
  <conditionalFormatting sqref="E131">
    <cfRule type="iconSet" priority="4">
      <iconSet iconSet="3Arrows">
        <cfvo type="percent" val="0"/>
        <cfvo type="num" val="0"/>
        <cfvo type="num" val="0"/>
      </iconSet>
    </cfRule>
  </conditionalFormatting>
  <conditionalFormatting sqref="E138">
    <cfRule type="iconSet" priority="3">
      <iconSet iconSet="3Arrows">
        <cfvo type="percent" val="0"/>
        <cfvo type="num" val="0"/>
        <cfvo type="num" val="0"/>
      </iconSet>
    </cfRule>
  </conditionalFormatting>
  <conditionalFormatting sqref="E145">
    <cfRule type="iconSet" priority="2">
      <iconSet iconSet="3Arrows">
        <cfvo type="percent" val="0"/>
        <cfvo type="num" val="0"/>
        <cfvo type="num" val="0"/>
      </iconSet>
    </cfRule>
  </conditionalFormatting>
  <conditionalFormatting sqref="E152">
    <cfRule type="iconSet" priority="1">
      <iconSet iconSet="3Arrows">
        <cfvo type="percent" val="0"/>
        <cfvo type="num" val="0"/>
        <cfvo type="num" val="0"/>
      </iconSet>
    </cfRule>
  </conditionalFormatting>
  <hyperlinks>
    <hyperlink ref="R11:S13" r:id="rId1" display="For more templates and tutorials, visit beatexcel.com"/>
  </hyperlinks>
  <pageMargins left="0.70866141732283472" right="0.70866141732283472" top="0.55118110236220474" bottom="0.35433070866141736" header="0.31496062992125984" footer="0.31496062992125984"/>
  <pageSetup paperSize="9" scale="60" orientation="portrait" r:id="rId2"/>
  <headerFooter>
    <oddFooter>&amp;CWeekly Production Report - 2013</oddFooter>
  </headerFooter>
  <rowBreaks count="2" manualBreakCount="2">
    <brk id="73" max="16383" man="1"/>
    <brk id="143" max="16383" man="1"/>
  </rowBreaks>
  <ignoredErrors>
    <ignoredError sqref="O4" formula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Calculations!$A$2:$A$53</xm:f>
          </x14:formula1>
          <xm:sqref>N3 P3</xm:sqref>
        </x14:dataValidation>
      </x14:dataValidation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TE</xm:f>
              <xm:sqref>N14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TSR</xm:f>
              <xm:sqref>J14</xm:sqref>
            </x14:sparkline>
          </x14:sparklines>
        </x14:sparklineGroup>
        <x14:sparklineGroup manualMax="200000" displayEmptyCellsAs="gap" markers="1" maxAxisType="custom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TS</xm:f>
              <xm:sqref>F14</xm:sqref>
            </x14:sparkline>
          </x14:sparklines>
        </x14:sparklineGroup>
        <x14:sparklineGroup manualMax="2000000" displayEmptyCellsAs="gap" markers="1" maxAxisType="custom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TP</xm:f>
              <xm:sqref>B14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L2P</xm:f>
              <xm:sqref>G26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L2S</xm:f>
              <xm:sqref>G27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L2SR</xm:f>
              <xm:sqref>G28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L2E</xm:f>
              <xm:sqref>G29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L3P</xm:f>
              <xm:sqref>G33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L3S</xm:f>
              <xm:sqref>G34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L3SR</xm:f>
              <xm:sqref>G35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L3E</xm:f>
              <xm:sqref>G36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L4P</xm:f>
              <xm:sqref>G40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L4S</xm:f>
              <xm:sqref>G41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L4SR</xm:f>
              <xm:sqref>G42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L4E</xm:f>
              <xm:sqref>G43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L5P</xm:f>
              <xm:sqref>G47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L5S</xm:f>
              <xm:sqref>G48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L5SR</xm:f>
              <xm:sqref>G49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L6E</xm:f>
              <xm:sqref>G50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L1E</xm:f>
              <xm:sqref>G22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L1SR</xm:f>
              <xm:sqref>G21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L1S</xm:f>
              <xm:sqref>G20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L1P</xm:f>
              <xm:sqref>G19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L6P</xm:f>
              <xm:sqref>G54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L6S</xm:f>
              <xm:sqref>G55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L6SR</xm:f>
              <xm:sqref>G56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L6E</xm:f>
              <xm:sqref>G57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L7P</xm:f>
              <xm:sqref>G61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L7S</xm:f>
              <xm:sqref>G62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L7SR</xm:f>
              <xm:sqref>G63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L7E</xm:f>
              <xm:sqref>G64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L8P</xm:f>
              <xm:sqref>G68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L8S</xm:f>
              <xm:sqref>G69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L8SR</xm:f>
              <xm:sqref>G70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L8E</xm:f>
              <xm:sqref>G71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L9P</xm:f>
              <xm:sqref>G75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L9S</xm:f>
              <xm:sqref>G76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L9SR</xm:f>
              <xm:sqref>G77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L9E</xm:f>
              <xm:sqref>G78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L10P</xm:f>
              <xm:sqref>G82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L10S</xm:f>
              <xm:sqref>G83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L10SR</xm:f>
              <xm:sqref>G84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L10E</xm:f>
              <xm:sqref>G85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L11P</xm:f>
              <xm:sqref>G89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L11S</xm:f>
              <xm:sqref>G90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L11SR</xm:f>
              <xm:sqref>G91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L11E</xm:f>
              <xm:sqref>G92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L12P</xm:f>
              <xm:sqref>G96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L12S</xm:f>
              <xm:sqref>G97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L12SR</xm:f>
              <xm:sqref>G98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L12E</xm:f>
              <xm:sqref>G99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L13P</xm:f>
              <xm:sqref>G103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L13S</xm:f>
              <xm:sqref>G104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L13SR</xm:f>
              <xm:sqref>G105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L13E</xm:f>
              <xm:sqref>G106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L14P</xm:f>
              <xm:sqref>G110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L14S</xm:f>
              <xm:sqref>G111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L14SR</xm:f>
              <xm:sqref>G112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L14E</xm:f>
              <xm:sqref>G113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L15P</xm:f>
              <xm:sqref>G117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L15S</xm:f>
              <xm:sqref>G118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L15SR</xm:f>
              <xm:sqref>G119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L15E</xm:f>
              <xm:sqref>G120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L16P</xm:f>
              <xm:sqref>G124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L16S</xm:f>
              <xm:sqref>G125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L16SR</xm:f>
              <xm:sqref>G126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L16E</xm:f>
              <xm:sqref>G127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L17P</xm:f>
              <xm:sqref>G131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L17S</xm:f>
              <xm:sqref>G132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L17SR</xm:f>
              <xm:sqref>G133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L17E</xm:f>
              <xm:sqref>G134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L18P</xm:f>
              <xm:sqref>G138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L18S</xm:f>
              <xm:sqref>G139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L18SR</xm:f>
              <xm:sqref>G140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L18E</xm:f>
              <xm:sqref>G141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L19P</xm:f>
              <xm:sqref>G145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L19S</xm:f>
              <xm:sqref>G146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L16SR</xm:f>
              <xm:sqref>G147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L19E</xm:f>
              <xm:sqref>G148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L20E</xm:f>
              <xm:sqref>G155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L20SR</xm:f>
              <xm:sqref>G154</xm:sqref>
            </x14:sparkline>
          </x14:sparklines>
        </x14:sparklineGroup>
        <x14:sparklineGroup displayEmptyCellsAs="gap" markers="1">
          <x14:colorSeries theme="9" tint="-0.499984740745262"/>
          <x14:colorNegative theme="4"/>
          <x14:colorAxis rgb="FF000000"/>
          <x14:colorMarkers theme="9" tint="-0.499984740745262"/>
          <x14:colorFirst theme="9" tint="0.39997558519241921"/>
          <x14:colorLast theme="9" tint="0.39997558519241921"/>
          <x14:colorHigh theme="9"/>
          <x14:colorLow theme="9"/>
          <x14:sparklines>
            <x14:sparkline>
              <xm:f>L20S</xm:f>
              <xm:sqref>G153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L20P</xm:f>
              <xm:sqref>G152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R53"/>
  <sheetViews>
    <sheetView workbookViewId="0">
      <selection activeCell="E31" sqref="E31"/>
    </sheetView>
  </sheetViews>
  <sheetFormatPr defaultRowHeight="15" x14ac:dyDescent="0.25"/>
  <cols>
    <col min="5" max="5" width="10.7109375" bestFit="1" customWidth="1"/>
  </cols>
  <sheetData>
    <row r="2" spans="1:18" x14ac:dyDescent="0.25">
      <c r="A2" t="s">
        <v>22</v>
      </c>
    </row>
    <row r="3" spans="1:18" x14ac:dyDescent="0.25">
      <c r="A3" t="s">
        <v>23</v>
      </c>
      <c r="D3" s="6"/>
      <c r="E3" s="19" t="s">
        <v>33</v>
      </c>
      <c r="F3" s="6" t="s">
        <v>34</v>
      </c>
      <c r="G3" s="6" t="s">
        <v>84</v>
      </c>
      <c r="H3" s="18" t="s">
        <v>21</v>
      </c>
      <c r="I3" s="6"/>
      <c r="J3" s="18" t="s">
        <v>85</v>
      </c>
      <c r="K3" s="18" t="s">
        <v>86</v>
      </c>
      <c r="L3" s="18" t="s">
        <v>87</v>
      </c>
      <c r="M3" s="18" t="s">
        <v>88</v>
      </c>
      <c r="N3" s="6"/>
      <c r="O3" s="18" t="s">
        <v>89</v>
      </c>
      <c r="P3" s="18" t="s">
        <v>90</v>
      </c>
      <c r="Q3" s="18" t="s">
        <v>91</v>
      </c>
      <c r="R3" s="18" t="s">
        <v>92</v>
      </c>
    </row>
    <row r="4" spans="1:18" x14ac:dyDescent="0.25">
      <c r="A4" t="s">
        <v>24</v>
      </c>
      <c r="D4" s="6" t="str">
        <f>Data!B6</f>
        <v>Line 1</v>
      </c>
      <c r="E4" s="17">
        <f ca="1">AVERAGE(OFFSET(Data!$C6,0,Report!$N$4-1):OFFSET(OFFSET(Data!$C6,0,Report!$N$4-1),0,Report!$O$4))</f>
        <v>115960.15091666667</v>
      </c>
      <c r="F4" s="17">
        <f ca="1">AVERAGE(OFFSET(Data!$C30,0,Report!$N$4-1):OFFSET(OFFSET(Data!$C30,0,Report!$N$4-1),0,Report!$O$4))</f>
        <v>8998.6841475000019</v>
      </c>
      <c r="G4" s="21">
        <f ca="1">SUM(OFFSET(Data!$C30,0,Report!$N$4-1):OFFSET(OFFSET(Data!$C30,0,Report!$N$4-1),0,Report!$O$4))/SUM(OFFSET(Data!$C6,0,Report!$N$4-1):OFFSET(OFFSET(Data!$C6,0,Report!$N$4-1),0,Report!$O$4))</f>
        <v>7.7601521525845499E-2</v>
      </c>
      <c r="H4" s="21">
        <f ca="1">AVERAGE(OFFSET(Data!$C78,0,Report!$N$4-1):OFFSET(OFFSET(Data!$C78,0,Report!$N$4-1),0,Report!$O$4))</f>
        <v>0.90500000000000014</v>
      </c>
      <c r="I4" s="6">
        <v>2</v>
      </c>
      <c r="J4" s="17">
        <f>HLOOKUP(Report!$P$3,Data!$C$5:$BB$26,I4,0)</f>
        <v>148676.7555</v>
      </c>
      <c r="K4" s="17">
        <f>HLOOKUP(Report!$P$3,Data!$C$29:$BB$50,I4,0)</f>
        <v>10407.372885000001</v>
      </c>
      <c r="L4" s="33">
        <f>IFERROR(K4/J4,0)</f>
        <v>7.0000000000000007E-2</v>
      </c>
      <c r="M4" s="33">
        <f>HLOOKUP(Report!$P$3,Data!$C$77:$BB$98,I4,0)</f>
        <v>0.86</v>
      </c>
      <c r="N4" s="6"/>
      <c r="O4" s="21">
        <f>IFERROR((HLOOKUP(Report!$P$3,Data!$C$5:$BB$26,I4,0)-HLOOKUP(Report!$O$3,Data!$C$5:$BB$26,I4,0))/HLOOKUP(Report!$P$3,Data!$C$5:$BB$26,I4,0),0)</f>
        <v>0.14529914529914534</v>
      </c>
      <c r="P4" s="21">
        <f>IFERROR((HLOOKUP(Report!$P$3,Data!$C$29:$BB$50,I4,0)-HLOOKUP(Report!$O$3,Data!$C$29:$BB$50,I4,0))/HLOOKUP(Report!$P$3,Data!$C$29:$BB$50,I4,0),0)</f>
        <v>2.319902319902337E-2</v>
      </c>
      <c r="Q4" s="21">
        <f>IFERROR((HLOOKUP(Report!$P$3,Data!$C$53:$BB$74,I4,0)-HLOOKUP(Report!$O$3,Data!$C$53:$BB$74,I4,0)),0)</f>
        <v>-9.999999999999995E-3</v>
      </c>
      <c r="R4" s="20">
        <f>IFERROR((HLOOKUP(Report!$P$3,Data!$C$77:$BB$98,I4,0)-HLOOKUP(Report!$O$3,Data!$C$77:$BB$98,I4,0)),0)</f>
        <v>-3.0000000000000027E-2</v>
      </c>
    </row>
    <row r="5" spans="1:18" x14ac:dyDescent="0.25">
      <c r="A5" t="s">
        <v>25</v>
      </c>
      <c r="D5" s="6" t="str">
        <f>Data!B7</f>
        <v>Line 2</v>
      </c>
      <c r="E5" s="17">
        <f ca="1">AVERAGE(OFFSET(Data!$C7,0,Report!$N$4-1):OFFSET(OFFSET(Data!$C7,0,Report!$N$4-1),0,Report!$O$4))</f>
        <v>95540.348371999993</v>
      </c>
      <c r="F5" s="17">
        <f ca="1">AVERAGE(OFFSET(Data!$C31,0,Report!$N$4-1):OFFSET(OFFSET(Data!$C31,0,Report!$N$4-1),0,Report!$O$4))</f>
        <v>9914.0403851999999</v>
      </c>
      <c r="G5" s="21">
        <f ca="1">SUM(OFFSET(Data!$C31,0,Report!$N$4-1):OFFSET(OFFSET(Data!$C31,0,Report!$N$4-1),0,Report!$O$4))/SUM(OFFSET(Data!$C7,0,Report!$N$4-1):OFFSET(OFFSET(Data!$C7,0,Report!$N$4-1),0,Report!$O$4))</f>
        <v>0.10376809959492997</v>
      </c>
      <c r="H5" s="21">
        <f ca="1">AVERAGE(OFFSET(Data!$C79,0,Report!$N$4-1):OFFSET(OFFSET(Data!$C79,0,Report!$N$4-1),0,Report!$O$4))</f>
        <v>0.95333333333333325</v>
      </c>
      <c r="I5" s="6">
        <v>3</v>
      </c>
      <c r="J5" s="17">
        <f>HLOOKUP(Report!$P$3,Data!$C$5:$BB$26,I5,0)</f>
        <v>91856.251032</v>
      </c>
      <c r="K5" s="17">
        <f>HLOOKUP(Report!$P$3,Data!$C$29:$BB$50,I5,0)</f>
        <v>9185.6251032</v>
      </c>
      <c r="L5" s="33">
        <f t="shared" ref="L5:L24" si="0">IFERROR(K5/J5,0)</f>
        <v>0.1</v>
      </c>
      <c r="M5" s="33">
        <f>HLOOKUP(Report!$P$3,Data!$C$77:$BB$98,I5,0)</f>
        <v>1.04</v>
      </c>
      <c r="N5" s="6"/>
      <c r="O5" s="21">
        <f>IFERROR((HLOOKUP(Report!$P$3,Data!$C$5:$BB$26,I5,0)-HLOOKUP(Report!$O$3,Data!$C$5:$BB$26,I5,0))/HLOOKUP(Report!$P$3,Data!$C$5:$BB$26,I5,0),0)</f>
        <v>9.9009900990098439E-3</v>
      </c>
      <c r="P5" s="21">
        <f>IFERROR((HLOOKUP(Report!$P$3,Data!$C$29:$BB$50,I5,0)-HLOOKUP(Report!$O$3,Data!$C$29:$BB$50,I5,0))/HLOOKUP(Report!$P$3,Data!$C$29:$BB$50,I5,0),0)</f>
        <v>0.10891089108910894</v>
      </c>
      <c r="Q5" s="21">
        <f>IFERROR((HLOOKUP(Report!$P$3,Data!$C$53:$BB$74,I5,0)-HLOOKUP(Report!$O$3,Data!$C$53:$BB$74,I5,0)),0)</f>
        <v>1.0000000000000009E-2</v>
      </c>
      <c r="R5" s="20">
        <f>IFERROR((HLOOKUP(Report!$P$3,Data!$C$77:$BB$98,I5,0)-HLOOKUP(Report!$O$3,Data!$C$77:$BB$98,I5,0)),0)</f>
        <v>3.0000000000000027E-2</v>
      </c>
    </row>
    <row r="6" spans="1:18" x14ac:dyDescent="0.25">
      <c r="A6" t="s">
        <v>26</v>
      </c>
      <c r="D6" s="6" t="str">
        <f>Data!B8</f>
        <v>Line 3</v>
      </c>
      <c r="E6" s="17">
        <f ca="1">AVERAGE(OFFSET(Data!$C8,0,Report!$N$4-1):OFFSET(OFFSET(Data!$C8,0,Report!$N$4-1),0,Report!$O$4))</f>
        <v>104014.81485733333</v>
      </c>
      <c r="F6" s="17">
        <f ca="1">AVERAGE(OFFSET(Data!$C32,0,Report!$N$4-1):OFFSET(OFFSET(Data!$C32,0,Report!$N$4-1),0,Report!$O$4))</f>
        <v>11302.079398119999</v>
      </c>
      <c r="G6" s="21">
        <f ca="1">SUM(OFFSET(Data!$C32,0,Report!$N$4-1):OFFSET(OFFSET(Data!$C32,0,Report!$N$4-1),0,Report!$O$4))/SUM(OFFSET(Data!$C8,0,Report!$N$4-1):OFFSET(OFFSET(Data!$C8,0,Report!$N$4-1),0,Report!$O$4))</f>
        <v>0.10865836192298112</v>
      </c>
      <c r="H6" s="21">
        <f ca="1">AVERAGE(OFFSET(Data!$C80,0,Report!$N$4-1):OFFSET(OFFSET(Data!$C80,0,Report!$N$4-1),0,Report!$O$4))</f>
        <v>0.95333333333333325</v>
      </c>
      <c r="I6" s="6">
        <v>4</v>
      </c>
      <c r="J6" s="17">
        <f>HLOOKUP(Report!$P$3,Data!$C$5:$BB$26,I6,0)</f>
        <v>119871.683544</v>
      </c>
      <c r="K6" s="17">
        <f>HLOOKUP(Report!$P$3,Data!$C$29:$BB$50,I6,0)</f>
        <v>15583.318860720001</v>
      </c>
      <c r="L6" s="33">
        <f t="shared" si="0"/>
        <v>0.13</v>
      </c>
      <c r="M6" s="33">
        <f>HLOOKUP(Report!$P$3,Data!$C$77:$BB$98,I6,0)</f>
        <v>1.0900000000000001</v>
      </c>
      <c r="N6" s="6"/>
      <c r="O6" s="21">
        <f>IFERROR((HLOOKUP(Report!$P$3,Data!$C$5:$BB$26,I6,0)-HLOOKUP(Report!$O$3,Data!$C$5:$BB$26,I6,0))/HLOOKUP(Report!$P$3,Data!$C$5:$BB$26,I6,0),0)</f>
        <v>8.2568807339449476E-2</v>
      </c>
      <c r="P6" s="21">
        <f>IFERROR((HLOOKUP(Report!$P$3,Data!$C$29:$BB$50,I6,0)-HLOOKUP(Report!$O$3,Data!$C$29:$BB$50,I6,0))/HLOOKUP(Report!$P$3,Data!$C$29:$BB$50,I6,0),0)</f>
        <v>8.2568807339449588E-2</v>
      </c>
      <c r="Q6" s="21">
        <f>IFERROR((HLOOKUP(Report!$P$3,Data!$C$53:$BB$74,I6,0)-HLOOKUP(Report!$O$3,Data!$C$53:$BB$74,I6,0)),0)</f>
        <v>0</v>
      </c>
      <c r="R6" s="20">
        <f>IFERROR((HLOOKUP(Report!$P$3,Data!$C$77:$BB$98,I6,0)-HLOOKUP(Report!$O$3,Data!$C$77:$BB$98,I6,0)),0)</f>
        <v>4.0000000000000036E-2</v>
      </c>
    </row>
    <row r="7" spans="1:18" x14ac:dyDescent="0.25">
      <c r="A7" t="s">
        <v>27</v>
      </c>
      <c r="D7" s="6" t="str">
        <f>Data!B9</f>
        <v>Line 4</v>
      </c>
      <c r="E7" s="17">
        <f ca="1">AVERAGE(OFFSET(Data!$C9,0,Report!$N$4-1):OFFSET(OFFSET(Data!$C9,0,Report!$N$4-1),0,Report!$O$4))</f>
        <v>74020.623999999996</v>
      </c>
      <c r="F7" s="17">
        <f ca="1">AVERAGE(OFFSET(Data!$C33,0,Report!$N$4-1):OFFSET(OFFSET(Data!$C33,0,Report!$N$4-1),0,Report!$O$4))</f>
        <v>6641.8001599999989</v>
      </c>
      <c r="G7" s="21">
        <f ca="1">SUM(OFFSET(Data!$C33,0,Report!$N$4-1):OFFSET(OFFSET(Data!$C33,0,Report!$N$4-1),0,Report!$O$4))/SUM(OFFSET(Data!$C9,0,Report!$N$4-1):OFFSET(OFFSET(Data!$C9,0,Report!$N$4-1),0,Report!$O$4))</f>
        <v>8.9729048487891691E-2</v>
      </c>
      <c r="H7" s="21">
        <f ca="1">AVERAGE(OFFSET(Data!$C81,0,Report!$N$4-1):OFFSET(OFFSET(Data!$C81,0,Report!$N$4-1),0,Report!$O$4))</f>
        <v>0.79166666666666663</v>
      </c>
      <c r="I7" s="6">
        <v>5</v>
      </c>
      <c r="J7" s="17">
        <f>HLOOKUP(Report!$P$3,Data!$C$5:$BB$26,I7,0)</f>
        <v>65572.447999999989</v>
      </c>
      <c r="K7" s="17">
        <f>HLOOKUP(Report!$P$3,Data!$C$29:$BB$50,I7,0)</f>
        <v>3934.3468799999996</v>
      </c>
      <c r="L7" s="33">
        <f t="shared" si="0"/>
        <v>6.0000000000000005E-2</v>
      </c>
      <c r="M7" s="33">
        <f>HLOOKUP(Report!$P$3,Data!$C$77:$BB$98,I7,0)</f>
        <v>0.73</v>
      </c>
      <c r="N7" s="6"/>
      <c r="O7" s="21">
        <f>IFERROR((HLOOKUP(Report!$P$3,Data!$C$5:$BB$26,I7,0)-HLOOKUP(Report!$O$3,Data!$C$5:$BB$26,I7,0))/HLOOKUP(Report!$P$3,Data!$C$5:$BB$26,I7,0),0)</f>
        <v>0</v>
      </c>
      <c r="P7" s="21">
        <f>IFERROR((HLOOKUP(Report!$P$3,Data!$C$29:$BB$50,I7,0)-HLOOKUP(Report!$O$3,Data!$C$29:$BB$50,I7,0))/HLOOKUP(Report!$P$3,Data!$C$29:$BB$50,I7,0),0)</f>
        <v>-0.83333333333333315</v>
      </c>
      <c r="Q7" s="21">
        <f>IFERROR((HLOOKUP(Report!$P$3,Data!$C$53:$BB$74,I7,0)-HLOOKUP(Report!$O$3,Data!$C$53:$BB$74,I7,0)),0)</f>
        <v>-4.9999999999999996E-2</v>
      </c>
      <c r="R7" s="20">
        <f>IFERROR((HLOOKUP(Report!$P$3,Data!$C$77:$BB$98,I7,0)-HLOOKUP(Report!$O$3,Data!$C$77:$BB$98,I7,0)),0)</f>
        <v>-0.19000000000000006</v>
      </c>
    </row>
    <row r="8" spans="1:18" x14ac:dyDescent="0.25">
      <c r="A8" t="s">
        <v>28</v>
      </c>
      <c r="D8" s="6" t="str">
        <f>Data!B10</f>
        <v>Line 5</v>
      </c>
      <c r="E8" s="17">
        <f ca="1">AVERAGE(OFFSET(Data!$C10,0,Report!$N$4-1):OFFSET(OFFSET(Data!$C10,0,Report!$N$4-1),0,Report!$O$4))</f>
        <v>86368.987999999998</v>
      </c>
      <c r="F8" s="17">
        <f ca="1">AVERAGE(OFFSET(Data!$C34,0,Report!$N$4-1):OFFSET(OFFSET(Data!$C34,0,Report!$N$4-1),0,Report!$O$4))</f>
        <v>7949.543279999999</v>
      </c>
      <c r="G8" s="21">
        <f ca="1">SUM(OFFSET(Data!$C34,0,Report!$N$4-1):OFFSET(OFFSET(Data!$C34,0,Report!$N$4-1),0,Report!$O$4))/SUM(OFFSET(Data!$C10,0,Report!$N$4-1):OFFSET(OFFSET(Data!$C10,0,Report!$N$4-1),0,Report!$O$4))</f>
        <v>9.2041639760790064E-2</v>
      </c>
      <c r="H8" s="21">
        <f ca="1">AVERAGE(OFFSET(Data!$C82,0,Report!$N$4-1):OFFSET(OFFSET(Data!$C82,0,Report!$N$4-1),0,Report!$O$4))</f>
        <v>0.96666666666666679</v>
      </c>
      <c r="I8" s="6">
        <v>6</v>
      </c>
      <c r="J8" s="17">
        <f>HLOOKUP(Report!$P$3,Data!$C$5:$BB$26,I8,0)</f>
        <v>74293.127999999997</v>
      </c>
      <c r="K8" s="17">
        <f>HLOOKUP(Report!$P$3,Data!$C$29:$BB$50,I8,0)</f>
        <v>4457.5876799999996</v>
      </c>
      <c r="L8" s="33">
        <f t="shared" si="0"/>
        <v>0.06</v>
      </c>
      <c r="M8" s="33">
        <f>HLOOKUP(Report!$P$3,Data!$C$77:$BB$98,I8,0)</f>
        <v>1.02</v>
      </c>
      <c r="N8" s="6"/>
      <c r="O8" s="21">
        <f>IFERROR((HLOOKUP(Report!$P$3,Data!$C$5:$BB$26,I8,0)-HLOOKUP(Report!$O$3,Data!$C$5:$BB$26,I8,0))/HLOOKUP(Report!$P$3,Data!$C$5:$BB$26,I8,0),0)</f>
        <v>-9.890109890109898E-2</v>
      </c>
      <c r="P8" s="21">
        <f>IFERROR((HLOOKUP(Report!$P$3,Data!$C$29:$BB$50,I8,0)-HLOOKUP(Report!$O$3,Data!$C$29:$BB$50,I8,0))/HLOOKUP(Report!$P$3,Data!$C$29:$BB$50,I8,0),0)</f>
        <v>-0.6483516483516486</v>
      </c>
      <c r="Q8" s="21">
        <f>IFERROR((HLOOKUP(Report!$P$3,Data!$C$53:$BB$74,I8,0)-HLOOKUP(Report!$O$3,Data!$C$53:$BB$74,I8,0)),0)</f>
        <v>-0.03</v>
      </c>
      <c r="R8" s="20">
        <f>IFERROR((HLOOKUP(Report!$P$3,Data!$C$77:$BB$98,I8,0)-HLOOKUP(Report!$O$3,Data!$C$77:$BB$98,I8,0)),0)</f>
        <v>9.9999999999999978E-2</v>
      </c>
    </row>
    <row r="9" spans="1:18" x14ac:dyDescent="0.25">
      <c r="A9" t="s">
        <v>29</v>
      </c>
      <c r="D9" s="6" t="str">
        <f>Data!B11</f>
        <v>Line 6</v>
      </c>
      <c r="E9" s="17">
        <f ca="1">AVERAGE(OFFSET(Data!$C11,0,Report!$N$4-1):OFFSET(OFFSET(Data!$C11,0,Report!$N$4-1),0,Report!$O$4))</f>
        <v>109073.26796013334</v>
      </c>
      <c r="F9" s="17">
        <f ca="1">AVERAGE(OFFSET(Data!$C35,0,Report!$N$4-1):OFFSET(OFFSET(Data!$C35,0,Report!$N$4-1),0,Report!$O$4))</f>
        <v>12772.751427217336</v>
      </c>
      <c r="G9" s="21">
        <f ca="1">SUM(OFFSET(Data!$C35,0,Report!$N$4-1):OFFSET(OFFSET(Data!$C35,0,Report!$N$4-1),0,Report!$O$4))/SUM(OFFSET(Data!$C11,0,Report!$N$4-1):OFFSET(OFFSET(Data!$C11,0,Report!$N$4-1),0,Report!$O$4))</f>
        <v>0.11710249143617683</v>
      </c>
      <c r="H9" s="21">
        <f ca="1">AVERAGE(OFFSET(Data!$C83,0,Report!$N$4-1):OFFSET(OFFSET(Data!$C83,0,Report!$N$4-1),0,Report!$O$4))</f>
        <v>0.89666666666666661</v>
      </c>
      <c r="I9" s="6">
        <v>7</v>
      </c>
      <c r="J9" s="17">
        <f>HLOOKUP(Report!$P$3,Data!$C$5:$BB$26,I9,0)</f>
        <v>120930.9472008</v>
      </c>
      <c r="K9" s="17">
        <f>HLOOKUP(Report!$P$3,Data!$C$29:$BB$50,I9,0)</f>
        <v>15721.023136104001</v>
      </c>
      <c r="L9" s="33">
        <f t="shared" si="0"/>
        <v>0.13</v>
      </c>
      <c r="M9" s="33">
        <f>HLOOKUP(Report!$P$3,Data!$C$77:$BB$98,I9,0)</f>
        <v>0.67</v>
      </c>
      <c r="N9" s="6"/>
      <c r="O9" s="21">
        <f>IFERROR((HLOOKUP(Report!$P$3,Data!$C$5:$BB$26,I9,0)-HLOOKUP(Report!$O$3,Data!$C$5:$BB$26,I9,0))/HLOOKUP(Report!$P$3,Data!$C$5:$BB$26,I9,0),0)</f>
        <v>-7.526881720430105E-2</v>
      </c>
      <c r="P9" s="21">
        <f>IFERROR((HLOOKUP(Report!$P$3,Data!$C$29:$BB$50,I9,0)-HLOOKUP(Report!$O$3,Data!$C$29:$BB$50,I9,0))/HLOOKUP(Report!$P$3,Data!$C$29:$BB$50,I9,0),0)</f>
        <v>7.4441687344914799E-3</v>
      </c>
      <c r="Q9" s="21">
        <f>IFERROR((HLOOKUP(Report!$P$3,Data!$C$53:$BB$74,I9,0)-HLOOKUP(Report!$O$3,Data!$C$53:$BB$74,I9,0)),0)</f>
        <v>1.0000000000000023E-2</v>
      </c>
      <c r="R9" s="20">
        <f>IFERROR((HLOOKUP(Report!$P$3,Data!$C$77:$BB$98,I9,0)-HLOOKUP(Report!$O$3,Data!$C$77:$BB$98,I9,0)),0)</f>
        <v>-0.27999999999999992</v>
      </c>
    </row>
    <row r="10" spans="1:18" x14ac:dyDescent="0.25">
      <c r="A10" t="s">
        <v>30</v>
      </c>
      <c r="D10" s="6" t="str">
        <f>Data!B12</f>
        <v>Line 7</v>
      </c>
      <c r="E10" s="17">
        <f ca="1">AVERAGE(OFFSET(Data!$C12,0,Report!$N$4-1):OFFSET(OFFSET(Data!$C12,0,Report!$N$4-1),0,Report!$O$4))</f>
        <v>84736.439791666664</v>
      </c>
      <c r="F10" s="17">
        <f ca="1">AVERAGE(OFFSET(Data!$C36,0,Report!$N$4-1):OFFSET(OFFSET(Data!$C36,0,Report!$N$4-1),0,Report!$O$4))</f>
        <v>8670.6237937499991</v>
      </c>
      <c r="G10" s="21">
        <f ca="1">SUM(OFFSET(Data!$C36,0,Report!$N$4-1):OFFSET(OFFSET(Data!$C36,0,Report!$N$4-1),0,Report!$O$4))/SUM(OFFSET(Data!$C12,0,Report!$N$4-1):OFFSET(OFFSET(Data!$C12,0,Report!$N$4-1),0,Report!$O$4))</f>
        <v>0.10232461754432483</v>
      </c>
      <c r="H10" s="21">
        <f ca="1">AVERAGE(OFFSET(Data!$C84,0,Report!$N$4-1):OFFSET(OFFSET(Data!$C84,0,Report!$N$4-1),0,Report!$O$4))</f>
        <v>0.94833333333333325</v>
      </c>
      <c r="I10" s="6">
        <v>8</v>
      </c>
      <c r="J10" s="17">
        <f>HLOOKUP(Report!$P$3,Data!$C$5:$BB$26,I10,0)</f>
        <v>94827.763749999998</v>
      </c>
      <c r="K10" s="17">
        <f>HLOOKUP(Report!$P$3,Data!$C$29:$BB$50,I10,0)</f>
        <v>10431.054012500001</v>
      </c>
      <c r="L10" s="33">
        <f t="shared" si="0"/>
        <v>0.11000000000000001</v>
      </c>
      <c r="M10" s="33">
        <f>HLOOKUP(Report!$P$3,Data!$C$77:$BB$98,I10,0)</f>
        <v>1.0900000000000001</v>
      </c>
      <c r="N10" s="6"/>
      <c r="O10" s="21">
        <f>IFERROR((HLOOKUP(Report!$P$3,Data!$C$5:$BB$26,I10,0)-HLOOKUP(Report!$O$3,Data!$C$5:$BB$26,I10,0))/HLOOKUP(Report!$P$3,Data!$C$5:$BB$26,I10,0),0)</f>
        <v>0.1150442477876106</v>
      </c>
      <c r="P10" s="21">
        <f>IFERROR((HLOOKUP(Report!$P$3,Data!$C$29:$BB$50,I10,0)-HLOOKUP(Report!$O$3,Data!$C$29:$BB$50,I10,0))/HLOOKUP(Report!$P$3,Data!$C$29:$BB$50,I10,0),0)</f>
        <v>-4.5856798069187389E-2</v>
      </c>
      <c r="Q10" s="21">
        <f>IFERROR((HLOOKUP(Report!$P$3,Data!$C$53:$BB$74,I10,0)-HLOOKUP(Report!$O$3,Data!$C$53:$BB$74,I10,0)),0)</f>
        <v>-1.999999999999999E-2</v>
      </c>
      <c r="R10" s="20">
        <f>IFERROR((HLOOKUP(Report!$P$3,Data!$C$77:$BB$98,I10,0)-HLOOKUP(Report!$O$3,Data!$C$77:$BB$98,I10,0)),0)</f>
        <v>0.12000000000000011</v>
      </c>
    </row>
    <row r="11" spans="1:18" x14ac:dyDescent="0.25">
      <c r="A11" t="s">
        <v>31</v>
      </c>
      <c r="D11" s="6" t="str">
        <f>Data!B13</f>
        <v>Line 8</v>
      </c>
      <c r="E11" s="17">
        <f ca="1">AVERAGE(OFFSET(Data!$C13,0,Report!$N$4-1):OFFSET(OFFSET(Data!$C13,0,Report!$N$4-1),0,Report!$O$4))</f>
        <v>74997.186969600007</v>
      </c>
      <c r="F11" s="17">
        <f ca="1">AVERAGE(OFFSET(Data!$C37,0,Report!$N$4-1):OFFSET(OFFSET(Data!$C37,0,Report!$N$4-1),0,Report!$O$4))</f>
        <v>7597.0553206186669</v>
      </c>
      <c r="G11" s="21">
        <f ca="1">SUM(OFFSET(Data!$C37,0,Report!$N$4-1):OFFSET(OFFSET(Data!$C37,0,Report!$N$4-1),0,Report!$O$4))/SUM(OFFSET(Data!$C13,0,Report!$N$4-1):OFFSET(OFFSET(Data!$C13,0,Report!$N$4-1),0,Report!$O$4))</f>
        <v>0.10129787032809806</v>
      </c>
      <c r="H11" s="21">
        <f ca="1">AVERAGE(OFFSET(Data!$C85,0,Report!$N$4-1):OFFSET(OFFSET(Data!$C85,0,Report!$N$4-1),0,Report!$O$4))</f>
        <v>0.86333333333333329</v>
      </c>
      <c r="I11" s="6">
        <v>9</v>
      </c>
      <c r="J11" s="17">
        <f>HLOOKUP(Report!$P$3,Data!$C$5:$BB$26,I11,0)</f>
        <v>69078.1550976</v>
      </c>
      <c r="K11" s="17">
        <f>HLOOKUP(Report!$P$3,Data!$C$29:$BB$50,I11,0)</f>
        <v>8289.3786117119998</v>
      </c>
      <c r="L11" s="33">
        <f t="shared" si="0"/>
        <v>0.12</v>
      </c>
      <c r="M11" s="33">
        <f>HLOOKUP(Report!$P$3,Data!$C$77:$BB$98,I11,0)</f>
        <v>0.93</v>
      </c>
      <c r="N11" s="6"/>
      <c r="O11" s="21">
        <f>IFERROR((HLOOKUP(Report!$P$3,Data!$C$5:$BB$26,I11,0)-HLOOKUP(Report!$O$3,Data!$C$5:$BB$26,I11,0))/HLOOKUP(Report!$P$3,Data!$C$5:$BB$26,I11,0),0)</f>
        <v>7.4074074074074112E-2</v>
      </c>
      <c r="P11" s="21">
        <f>IFERROR((HLOOKUP(Report!$P$3,Data!$C$29:$BB$50,I11,0)-HLOOKUP(Report!$O$3,Data!$C$29:$BB$50,I11,0))/HLOOKUP(Report!$P$3,Data!$C$29:$BB$50,I11,0),0)</f>
        <v>0.22839506172839519</v>
      </c>
      <c r="Q11" s="21">
        <f>IFERROR((HLOOKUP(Report!$P$3,Data!$C$53:$BB$74,I11,0)-HLOOKUP(Report!$O$3,Data!$C$53:$BB$74,I11,0)),0)</f>
        <v>2.0000000000000004E-2</v>
      </c>
      <c r="R11" s="20">
        <f>IFERROR((HLOOKUP(Report!$P$3,Data!$C$77:$BB$98,I11,0)-HLOOKUP(Report!$O$3,Data!$C$77:$BB$98,I11,0)),0)</f>
        <v>6.0000000000000053E-2</v>
      </c>
    </row>
    <row r="12" spans="1:18" x14ac:dyDescent="0.25">
      <c r="A12" t="s">
        <v>40</v>
      </c>
      <c r="D12" s="6" t="str">
        <f>Data!B14</f>
        <v>Line 9</v>
      </c>
      <c r="E12" s="17">
        <f ca="1">AVERAGE(OFFSET(Data!$C14,0,Report!$N$4-1):OFFSET(OFFSET(Data!$C14,0,Report!$N$4-1),0,Report!$O$4))</f>
        <v>86610.782421333337</v>
      </c>
      <c r="F12" s="17">
        <f ca="1">AVERAGE(OFFSET(Data!$C38,0,Report!$N$4-1):OFFSET(OFFSET(Data!$C38,0,Report!$N$4-1),0,Report!$O$4))</f>
        <v>7785.7413030400012</v>
      </c>
      <c r="G12" s="21">
        <f ca="1">SUM(OFFSET(Data!$C38,0,Report!$N$4-1):OFFSET(OFFSET(Data!$C38,0,Report!$N$4-1),0,Report!$O$4))/SUM(OFFSET(Data!$C14,0,Report!$N$4-1):OFFSET(OFFSET(Data!$C14,0,Report!$N$4-1),0,Report!$O$4))</f>
        <v>8.9893441502062604E-2</v>
      </c>
      <c r="H12" s="21">
        <f ca="1">AVERAGE(OFFSET(Data!$C86,0,Report!$N$4-1):OFFSET(OFFSET(Data!$C86,0,Report!$N$4-1),0,Report!$O$4))</f>
        <v>0.96000000000000008</v>
      </c>
      <c r="I12" s="6">
        <v>10</v>
      </c>
      <c r="J12" s="17">
        <f>HLOOKUP(Report!$P$3,Data!$C$5:$BB$26,I12,0)</f>
        <v>88301.488127999997</v>
      </c>
      <c r="K12" s="17">
        <f>HLOOKUP(Report!$P$3,Data!$C$29:$BB$50,I12,0)</f>
        <v>7064.1190502399995</v>
      </c>
      <c r="L12" s="33">
        <f t="shared" si="0"/>
        <v>0.08</v>
      </c>
      <c r="M12" s="33">
        <f>HLOOKUP(Report!$P$3,Data!$C$77:$BB$98,I12,0)</f>
        <v>1.04</v>
      </c>
      <c r="N12" s="6"/>
      <c r="O12" s="21">
        <f>IFERROR((HLOOKUP(Report!$P$3,Data!$C$5:$BB$26,I12,0)-HLOOKUP(Report!$O$3,Data!$C$5:$BB$26,I12,0))/HLOOKUP(Report!$P$3,Data!$C$5:$BB$26,I12,0),0)</f>
        <v>1.960784313725487E-2</v>
      </c>
      <c r="P12" s="21">
        <f>IFERROR((HLOOKUP(Report!$P$3,Data!$C$29:$BB$50,I12,0)-HLOOKUP(Report!$O$3,Data!$C$29:$BB$50,I12,0))/HLOOKUP(Report!$P$3,Data!$C$29:$BB$50,I12,0),0)</f>
        <v>-0.47058823529411786</v>
      </c>
      <c r="Q12" s="21">
        <f>IFERROR((HLOOKUP(Report!$P$3,Data!$C$53:$BB$74,I12,0)-HLOOKUP(Report!$O$3,Data!$C$53:$BB$74,I12,0)),0)</f>
        <v>-4.0000000000000008E-2</v>
      </c>
      <c r="R12" s="20">
        <f>IFERROR((HLOOKUP(Report!$P$3,Data!$C$77:$BB$98,I12,0)-HLOOKUP(Report!$O$3,Data!$C$77:$BB$98,I12,0)),0)</f>
        <v>0.18000000000000005</v>
      </c>
    </row>
    <row r="13" spans="1:18" x14ac:dyDescent="0.25">
      <c r="A13" t="s">
        <v>41</v>
      </c>
      <c r="D13" s="6" t="str">
        <f>Data!B15</f>
        <v>Line 10</v>
      </c>
      <c r="E13" s="17">
        <f ca="1">AVERAGE(OFFSET(Data!$C15,0,Report!$N$4-1):OFFSET(OFFSET(Data!$C15,0,Report!$N$4-1),0,Report!$O$4))</f>
        <v>110999.81933133333</v>
      </c>
      <c r="F13" s="17">
        <f ca="1">AVERAGE(OFFSET(Data!$C39,0,Report!$N$4-1):OFFSET(OFFSET(Data!$C39,0,Report!$N$4-1),0,Report!$O$4))</f>
        <v>9779.7452198600022</v>
      </c>
      <c r="G13" s="21">
        <f ca="1">SUM(OFFSET(Data!$C39,0,Report!$N$4-1):OFFSET(OFFSET(Data!$C39,0,Report!$N$4-1),0,Report!$O$4))/SUM(OFFSET(Data!$C15,0,Report!$N$4-1):OFFSET(OFFSET(Data!$C15,0,Report!$N$4-1),0,Report!$O$4))</f>
        <v>8.81059561968075E-2</v>
      </c>
      <c r="H13" s="21">
        <f ca="1">AVERAGE(OFFSET(Data!$C87,0,Report!$N$4-1):OFFSET(OFFSET(Data!$C87,0,Report!$N$4-1),0,Report!$O$4))</f>
        <v>0.92666666666666664</v>
      </c>
      <c r="I13" s="6">
        <v>11</v>
      </c>
      <c r="J13" s="17">
        <f>HLOOKUP(Report!$P$3,Data!$C$5:$BB$26,I13,0)</f>
        <v>119640.154788</v>
      </c>
      <c r="K13" s="17">
        <f>HLOOKUP(Report!$P$3,Data!$C$29:$BB$50,I13,0)</f>
        <v>8374.8108351600004</v>
      </c>
      <c r="L13" s="33">
        <f t="shared" si="0"/>
        <v>7.0000000000000007E-2</v>
      </c>
      <c r="M13" s="33">
        <f>HLOOKUP(Report!$P$3,Data!$C$77:$BB$98,I13,0)</f>
        <v>0.87</v>
      </c>
      <c r="N13" s="6"/>
      <c r="O13" s="21">
        <f>IFERROR((HLOOKUP(Report!$P$3,Data!$C$5:$BB$26,I13,0)-HLOOKUP(Report!$O$3,Data!$C$5:$BB$26,I13,0))/HLOOKUP(Report!$P$3,Data!$C$5:$BB$26,I13,0),0)</f>
        <v>-1.0101010101010088E-2</v>
      </c>
      <c r="P13" s="21">
        <f>IFERROR((HLOOKUP(Report!$P$3,Data!$C$29:$BB$50,I13,0)-HLOOKUP(Report!$O$3,Data!$C$29:$BB$50,I13,0))/HLOOKUP(Report!$P$3,Data!$C$29:$BB$50,I13,0),0)</f>
        <v>-1.0101010101010008E-2</v>
      </c>
      <c r="Q13" s="21">
        <f>IFERROR((HLOOKUP(Report!$P$3,Data!$C$53:$BB$74,I13,0)-HLOOKUP(Report!$O$3,Data!$C$53:$BB$74,I13,0)),0)</f>
        <v>1.3877787807814457E-17</v>
      </c>
      <c r="R13" s="20">
        <f>IFERROR((HLOOKUP(Report!$P$3,Data!$C$77:$BB$98,I13,0)-HLOOKUP(Report!$O$3,Data!$C$77:$BB$98,I13,0)),0)</f>
        <v>-0.17000000000000004</v>
      </c>
    </row>
    <row r="14" spans="1:18" x14ac:dyDescent="0.25">
      <c r="A14" t="s">
        <v>42</v>
      </c>
      <c r="D14" s="6" t="str">
        <f>Data!B16</f>
        <v>Line 11</v>
      </c>
      <c r="E14" s="17">
        <f ca="1">AVERAGE(OFFSET(Data!$C16,0,Report!$N$4-1):OFFSET(OFFSET(Data!$C16,0,Report!$N$4-1),0,Report!$O$4))</f>
        <v>100756.23182988334</v>
      </c>
      <c r="F14" s="17">
        <f ca="1">AVERAGE(OFFSET(Data!$C40,0,Report!$N$4-1):OFFSET(OFFSET(Data!$C40,0,Report!$N$4-1),0,Report!$O$4))</f>
        <v>10127.114786356167</v>
      </c>
      <c r="G14" s="21">
        <f ca="1">SUM(OFFSET(Data!$C40,0,Report!$N$4-1):OFFSET(OFFSET(Data!$C40,0,Report!$N$4-1),0,Report!$O$4))/SUM(OFFSET(Data!$C16,0,Report!$N$4-1):OFFSET(OFFSET(Data!$C16,0,Report!$N$4-1),0,Report!$O$4))</f>
        <v>0.10051105130107259</v>
      </c>
      <c r="H14" s="21">
        <f ca="1">AVERAGE(OFFSET(Data!$C88,0,Report!$N$4-1):OFFSET(OFFSET(Data!$C88,0,Report!$N$4-1),0,Report!$O$4))</f>
        <v>0.83666666666666656</v>
      </c>
      <c r="I14" s="6">
        <v>12</v>
      </c>
      <c r="J14" s="17">
        <f>HLOOKUP(Report!$P$3,Data!$C$5:$BB$26,I14,0)</f>
        <v>95969.049749300015</v>
      </c>
      <c r="K14" s="17">
        <f>HLOOKUP(Report!$P$3,Data!$C$29:$BB$50,I14,0)</f>
        <v>8637.2144774370008</v>
      </c>
      <c r="L14" s="33">
        <f t="shared" si="0"/>
        <v>0.09</v>
      </c>
      <c r="M14" s="33">
        <f>HLOOKUP(Report!$P$3,Data!$C$77:$BB$98,I14,0)</f>
        <v>0.93</v>
      </c>
      <c r="O14" s="21">
        <f>IFERROR((HLOOKUP(Report!$P$3,Data!$C$5:$BB$26,I14,0)-HLOOKUP(Report!$O$3,Data!$C$5:$BB$26,I14,0))/HLOOKUP(Report!$P$3,Data!$C$5:$BB$26,I14,0),0)</f>
        <v>-9.8901098901098841E-2</v>
      </c>
      <c r="P14" s="21">
        <f>IFERROR((HLOOKUP(Report!$P$3,Data!$C$29:$BB$50,I14,0)-HLOOKUP(Report!$O$3,Data!$C$29:$BB$50,I14,0))/HLOOKUP(Report!$P$3,Data!$C$29:$BB$50,I14,0),0)</f>
        <v>-9.8901098901099008E-2</v>
      </c>
      <c r="Q14" s="21">
        <f>IFERROR((HLOOKUP(Report!$P$3,Data!$C$53:$BB$74,I14,0)-HLOOKUP(Report!$O$3,Data!$C$53:$BB$74,I14,0)),0)</f>
        <v>-1.3877787807814457E-17</v>
      </c>
      <c r="R14" s="20">
        <f>IFERROR((HLOOKUP(Report!$P$3,Data!$C$77:$BB$98,I14,0)-HLOOKUP(Report!$O$3,Data!$C$77:$BB$98,I14,0)),0)</f>
        <v>0.23000000000000009</v>
      </c>
    </row>
    <row r="15" spans="1:18" x14ac:dyDescent="0.25">
      <c r="A15" t="s">
        <v>43</v>
      </c>
      <c r="D15" s="6" t="str">
        <f>Data!B17</f>
        <v>Line 12</v>
      </c>
      <c r="E15" s="17">
        <f ca="1">AVERAGE(OFFSET(Data!$C17,0,Report!$N$4-1):OFFSET(OFFSET(Data!$C17,0,Report!$N$4-1),0,Report!$O$4))</f>
        <v>67957.669766399995</v>
      </c>
      <c r="F15" s="17">
        <f ca="1">AVERAGE(OFFSET(Data!$C41,0,Report!$N$4-1):OFFSET(OFFSET(Data!$C41,0,Report!$N$4-1),0,Report!$O$4))</f>
        <v>6974.3710693759995</v>
      </c>
      <c r="G15" s="21">
        <f ca="1">SUM(OFFSET(Data!$C41,0,Report!$N$4-1):OFFSET(OFFSET(Data!$C41,0,Report!$N$4-1),0,Report!$O$4))/SUM(OFFSET(Data!$C17,0,Report!$N$4-1):OFFSET(OFFSET(Data!$C17,0,Report!$N$4-1),0,Report!$O$4))</f>
        <v>0.10262816681840238</v>
      </c>
      <c r="H15" s="21">
        <f ca="1">AVERAGE(OFFSET(Data!$C89,0,Report!$N$4-1):OFFSET(OFFSET(Data!$C89,0,Report!$N$4-1),0,Report!$O$4))</f>
        <v>0.95333333333333325</v>
      </c>
      <c r="I15" s="6">
        <v>13</v>
      </c>
      <c r="J15" s="17">
        <f>HLOOKUP(Report!$P$3,Data!$C$5:$BB$26,I15,0)</f>
        <v>56787.008678400001</v>
      </c>
      <c r="K15" s="17">
        <f>HLOOKUP(Report!$P$3,Data!$C$29:$BB$50,I15,0)</f>
        <v>5110.830781056</v>
      </c>
      <c r="L15" s="33">
        <f t="shared" si="0"/>
        <v>0.09</v>
      </c>
      <c r="M15" s="33">
        <f>HLOOKUP(Report!$P$3,Data!$C$77:$BB$98,I15,0)</f>
        <v>0.84</v>
      </c>
      <c r="O15" s="21">
        <f>IFERROR((HLOOKUP(Report!$P$3,Data!$C$5:$BB$26,I15,0)-HLOOKUP(Report!$O$3,Data!$C$5:$BB$26,I15,0))/HLOOKUP(Report!$P$3,Data!$C$5:$BB$26,I15,0),0)</f>
        <v>1.9607843137254881E-2</v>
      </c>
      <c r="P15" s="21">
        <f>IFERROR((HLOOKUP(Report!$P$3,Data!$C$29:$BB$50,I15,0)-HLOOKUP(Report!$O$3,Data!$C$29:$BB$50,I15,0))/HLOOKUP(Report!$P$3,Data!$C$29:$BB$50,I15,0),0)</f>
        <v>0.34640522875816987</v>
      </c>
      <c r="Q15" s="21">
        <f>IFERROR((HLOOKUP(Report!$P$3,Data!$C$53:$BB$74,I15,0)-HLOOKUP(Report!$O$3,Data!$C$53:$BB$74,I15,0)),0)</f>
        <v>2.9999999999999992E-2</v>
      </c>
      <c r="R15" s="20">
        <f>IFERROR((HLOOKUP(Report!$P$3,Data!$C$77:$BB$98,I15,0)-HLOOKUP(Report!$O$3,Data!$C$77:$BB$98,I15,0)),0)</f>
        <v>-0.20000000000000007</v>
      </c>
    </row>
    <row r="16" spans="1:18" x14ac:dyDescent="0.25">
      <c r="A16" t="s">
        <v>44</v>
      </c>
      <c r="D16" s="6" t="str">
        <f>Data!B18</f>
        <v>Line 13</v>
      </c>
      <c r="E16" s="17">
        <f ca="1">AVERAGE(OFFSET(Data!$C18,0,Report!$N$4-1):OFFSET(OFFSET(Data!$C18,0,Report!$N$4-1),0,Report!$O$4))</f>
        <v>95618.71620000001</v>
      </c>
      <c r="F16" s="17">
        <f ca="1">AVERAGE(OFFSET(Data!$C42,0,Report!$N$4-1):OFFSET(OFFSET(Data!$C42,0,Report!$N$4-1),0,Report!$O$4))</f>
        <v>10489.022382000001</v>
      </c>
      <c r="G16" s="21">
        <f ca="1">SUM(OFFSET(Data!$C42,0,Report!$N$4-1):OFFSET(OFFSET(Data!$C42,0,Report!$N$4-1),0,Report!$O$4))/SUM(OFFSET(Data!$C18,0,Report!$N$4-1):OFFSET(OFFSET(Data!$C18,0,Report!$N$4-1),0,Report!$O$4))</f>
        <v>0.10969633141759333</v>
      </c>
      <c r="H16" s="21">
        <f ca="1">AVERAGE(OFFSET(Data!$C90,0,Report!$N$4-1):OFFSET(OFFSET(Data!$C90,0,Report!$N$4-1),0,Report!$O$4))</f>
        <v>0.71166666666666656</v>
      </c>
      <c r="I16" s="6">
        <v>14</v>
      </c>
      <c r="J16" s="17">
        <f>HLOOKUP(Report!$P$3,Data!$C$5:$BB$26,I16,0)</f>
        <v>100887.2172</v>
      </c>
      <c r="K16" s="17">
        <f>HLOOKUP(Report!$P$3,Data!$C$29:$BB$50,I16,0)</f>
        <v>11097.593892000001</v>
      </c>
      <c r="L16" s="33">
        <f t="shared" si="0"/>
        <v>0.11000000000000001</v>
      </c>
      <c r="M16" s="33">
        <f>HLOOKUP(Report!$P$3,Data!$C$77:$BB$98,I16,0)</f>
        <v>0.67</v>
      </c>
      <c r="O16" s="21">
        <f>IFERROR((HLOOKUP(Report!$P$3,Data!$C$5:$BB$26,I16,0)-HLOOKUP(Report!$O$3,Data!$C$5:$BB$26,I16,0))/HLOOKUP(Report!$P$3,Data!$C$5:$BB$26,I16,0),0)</f>
        <v>8.2568807339449518E-2</v>
      </c>
      <c r="P16" s="21">
        <f>IFERROR((HLOOKUP(Report!$P$3,Data!$C$29:$BB$50,I16,0)-HLOOKUP(Report!$O$3,Data!$C$29:$BB$50,I16,0))/HLOOKUP(Report!$P$3,Data!$C$29:$BB$50,I16,0),0)</f>
        <v>-8.4236864053377825E-2</v>
      </c>
      <c r="Q16" s="21">
        <f>IFERROR((HLOOKUP(Report!$P$3,Data!$C$53:$BB$74,I16,0)-HLOOKUP(Report!$O$3,Data!$C$53:$BB$74,I16,0)),0)</f>
        <v>-1.999999999999999E-2</v>
      </c>
      <c r="R16" s="20">
        <f>IFERROR((HLOOKUP(Report!$P$3,Data!$C$77:$BB$98,I16,0)-HLOOKUP(Report!$O$3,Data!$C$77:$BB$98,I16,0)),0)</f>
        <v>-4.9999999999999933E-2</v>
      </c>
    </row>
    <row r="17" spans="1:18" x14ac:dyDescent="0.25">
      <c r="A17" t="s">
        <v>45</v>
      </c>
      <c r="D17" s="6" t="str">
        <f>Data!B19</f>
        <v>Line 14</v>
      </c>
      <c r="E17" s="17">
        <f ca="1">AVERAGE(OFFSET(Data!$C19,0,Report!$N$4-1):OFFSET(OFFSET(Data!$C19,0,Report!$N$4-1),0,Report!$O$4))</f>
        <v>78923.815000000002</v>
      </c>
      <c r="F17" s="17">
        <f ca="1">AVERAGE(OFFSET(Data!$C43,0,Report!$N$4-1):OFFSET(OFFSET(Data!$C43,0,Report!$N$4-1),0,Report!$O$4))</f>
        <v>6988.1638999999996</v>
      </c>
      <c r="G17" s="21">
        <f ca="1">SUM(OFFSET(Data!$C43,0,Report!$N$4-1):OFFSET(OFFSET(Data!$C43,0,Report!$N$4-1),0,Report!$O$4))/SUM(OFFSET(Data!$C19,0,Report!$N$4-1):OFFSET(OFFSET(Data!$C19,0,Report!$N$4-1),0,Report!$O$4))</f>
        <v>8.8543158994531621E-2</v>
      </c>
      <c r="H17" s="21">
        <f ca="1">AVERAGE(OFFSET(Data!$C91,0,Report!$N$4-1):OFFSET(OFFSET(Data!$C91,0,Report!$N$4-1),0,Report!$O$4))</f>
        <v>0.81333333333333346</v>
      </c>
      <c r="I17" s="6">
        <v>15</v>
      </c>
      <c r="J17" s="17">
        <f>HLOOKUP(Report!$P$3,Data!$C$5:$BB$26,I17,0)</f>
        <v>53756.89</v>
      </c>
      <c r="K17" s="17">
        <f>HLOOKUP(Report!$P$3,Data!$C$29:$BB$50,I17,0)</f>
        <v>3225.4133999999995</v>
      </c>
      <c r="L17" s="33">
        <f t="shared" si="0"/>
        <v>5.9999999999999991E-2</v>
      </c>
      <c r="M17" s="33">
        <f>HLOOKUP(Report!$P$3,Data!$C$77:$BB$98,I17,0)</f>
        <v>0.65</v>
      </c>
      <c r="O17" s="21">
        <f>IFERROR((HLOOKUP(Report!$P$3,Data!$C$5:$BB$26,I17,0)-HLOOKUP(Report!$O$3,Data!$C$5:$BB$26,I17,0))/HLOOKUP(Report!$P$3,Data!$C$5:$BB$26,I17,0),0)</f>
        <v>-0.12359550561797754</v>
      </c>
      <c r="P17" s="21">
        <f>IFERROR((HLOOKUP(Report!$P$3,Data!$C$29:$BB$50,I17,0)-HLOOKUP(Report!$O$3,Data!$C$29:$BB$50,I17,0))/HLOOKUP(Report!$P$3,Data!$C$29:$BB$50,I17,0),0)</f>
        <v>-0.31086142322097393</v>
      </c>
      <c r="Q17" s="21">
        <f>IFERROR((HLOOKUP(Report!$P$3,Data!$C$53:$BB$74,I17,0)-HLOOKUP(Report!$O$3,Data!$C$53:$BB$74,I17,0)),0)</f>
        <v>-1.0000000000000002E-2</v>
      </c>
      <c r="R17" s="20">
        <f>IFERROR((HLOOKUP(Report!$P$3,Data!$C$77:$BB$98,I17,0)-HLOOKUP(Report!$O$3,Data!$C$77:$BB$98,I17,0)),0)</f>
        <v>-0.36</v>
      </c>
    </row>
    <row r="18" spans="1:18" x14ac:dyDescent="0.25">
      <c r="A18" t="s">
        <v>46</v>
      </c>
      <c r="D18" s="6" t="str">
        <f>Data!B20</f>
        <v>Line 15</v>
      </c>
      <c r="E18" s="17">
        <f ca="1">AVERAGE(OFFSET(Data!$C20,0,Report!$N$4-1):OFFSET(OFFSET(Data!$C20,0,Report!$N$4-1),0,Report!$O$4))</f>
        <v>81864.336179199992</v>
      </c>
      <c r="F18" s="17">
        <f ca="1">AVERAGE(OFFSET(Data!$C44,0,Report!$N$4-1):OFFSET(OFFSET(Data!$C44,0,Report!$N$4-1),0,Report!$O$4))</f>
        <v>8095.465519104001</v>
      </c>
      <c r="G18" s="21">
        <f ca="1">SUM(OFFSET(Data!$C44,0,Report!$N$4-1):OFFSET(OFFSET(Data!$C44,0,Report!$N$4-1),0,Report!$O$4))/SUM(OFFSET(Data!$C20,0,Report!$N$4-1):OFFSET(OFFSET(Data!$C20,0,Report!$N$4-1),0,Report!$O$4))</f>
        <v>9.8888794521989773E-2</v>
      </c>
      <c r="H18" s="21">
        <f ca="1">AVERAGE(OFFSET(Data!$C92,0,Report!$N$4-1):OFFSET(OFFSET(Data!$C92,0,Report!$N$4-1),0,Report!$O$4))</f>
        <v>0.79666666666666652</v>
      </c>
      <c r="I18" s="6">
        <v>16</v>
      </c>
      <c r="J18" s="17">
        <f>HLOOKUP(Report!$P$3,Data!$C$5:$BB$26,I18,0)</f>
        <v>71439.518515200005</v>
      </c>
      <c r="K18" s="17">
        <f>HLOOKUP(Report!$P$3,Data!$C$29:$BB$50,I18,0)</f>
        <v>8572.7422218240008</v>
      </c>
      <c r="L18" s="33">
        <f t="shared" si="0"/>
        <v>0.12000000000000001</v>
      </c>
      <c r="M18" s="33">
        <f>HLOOKUP(Report!$P$3,Data!$C$77:$BB$98,I18,0)</f>
        <v>0.68</v>
      </c>
      <c r="O18" s="21">
        <f>IFERROR((HLOOKUP(Report!$P$3,Data!$C$5:$BB$26,I18,0)-HLOOKUP(Report!$O$3,Data!$C$5:$BB$26,I18,0))/HLOOKUP(Report!$P$3,Data!$C$5:$BB$26,I18,0),0)</f>
        <v>-8.6956521739130488E-2</v>
      </c>
      <c r="P18" s="21">
        <f>IFERROR((HLOOKUP(Report!$P$3,Data!$C$29:$BB$50,I18,0)-HLOOKUP(Report!$O$3,Data!$C$29:$BB$50,I18,0))/HLOOKUP(Report!$P$3,Data!$C$29:$BB$50,I18,0),0)</f>
        <v>-0.17753623188405804</v>
      </c>
      <c r="Q18" s="21">
        <f>IFERROR((HLOOKUP(Report!$P$3,Data!$C$53:$BB$74,I18,0)-HLOOKUP(Report!$O$3,Data!$C$53:$BB$74,I18,0)),0)</f>
        <v>-9.999999999999995E-3</v>
      </c>
      <c r="R18" s="20">
        <f>IFERROR((HLOOKUP(Report!$P$3,Data!$C$77:$BB$98,I18,0)-HLOOKUP(Report!$O$3,Data!$C$77:$BB$98,I18,0)),0)</f>
        <v>-0.14999999999999991</v>
      </c>
    </row>
    <row r="19" spans="1:18" x14ac:dyDescent="0.25">
      <c r="A19" t="s">
        <v>47</v>
      </c>
      <c r="D19" s="6" t="str">
        <f>Data!B21</f>
        <v>Line 16</v>
      </c>
      <c r="E19" s="17">
        <f ca="1">AVERAGE(OFFSET(Data!$C21,0,Report!$N$4-1):OFFSET(OFFSET(Data!$C21,0,Report!$N$4-1),0,Report!$O$4))</f>
        <v>85015.389359999986</v>
      </c>
      <c r="F19" s="17">
        <f ca="1">AVERAGE(OFFSET(Data!$C45,0,Report!$N$4-1):OFFSET(OFFSET(Data!$C45,0,Report!$N$4-1),0,Report!$O$4))</f>
        <v>8490.1347168000011</v>
      </c>
      <c r="G19" s="21">
        <f ca="1">SUM(OFFSET(Data!$C45,0,Report!$N$4-1):OFFSET(OFFSET(Data!$C45,0,Report!$N$4-1),0,Report!$O$4))/SUM(OFFSET(Data!$C21,0,Report!$N$4-1):OFFSET(OFFSET(Data!$C21,0,Report!$N$4-1),0,Report!$O$4))</f>
        <v>9.9865857002057509E-2</v>
      </c>
      <c r="H19" s="21">
        <f ca="1">AVERAGE(OFFSET(Data!$C93,0,Report!$N$4-1):OFFSET(OFFSET(Data!$C93,0,Report!$N$4-1),0,Report!$O$4))</f>
        <v>0.98166666666666658</v>
      </c>
      <c r="I19" s="6">
        <v>17</v>
      </c>
      <c r="J19" s="17">
        <f>HLOOKUP(Report!$P$3,Data!$C$5:$BB$26,I19,0)</f>
        <v>59839.940160000006</v>
      </c>
      <c r="K19" s="17">
        <f>HLOOKUP(Report!$P$3,Data!$C$29:$BB$50,I19,0)</f>
        <v>7779.1922208000005</v>
      </c>
      <c r="L19" s="33">
        <f t="shared" si="0"/>
        <v>0.13</v>
      </c>
      <c r="M19" s="33">
        <f>HLOOKUP(Report!$P$3,Data!$C$77:$BB$98,I19,0)</f>
        <v>1.05</v>
      </c>
      <c r="O19" s="21">
        <f>IFERROR((HLOOKUP(Report!$P$3,Data!$C$5:$BB$26,I19,0)-HLOOKUP(Report!$O$3,Data!$C$5:$BB$26,I19,0))/HLOOKUP(Report!$P$3,Data!$C$5:$BB$26,I19,0),0)</f>
        <v>-9.8901098901098911E-2</v>
      </c>
      <c r="P19" s="21">
        <f>IFERROR((HLOOKUP(Report!$P$3,Data!$C$29:$BB$50,I19,0)-HLOOKUP(Report!$O$3,Data!$C$29:$BB$50,I19,0))/HLOOKUP(Report!$P$3,Data!$C$29:$BB$50,I19,0),0)</f>
        <v>0.32375316990701608</v>
      </c>
      <c r="Q19" s="21">
        <f>IFERROR((HLOOKUP(Report!$P$3,Data!$C$53:$BB$74,I19,0)-HLOOKUP(Report!$O$3,Data!$C$53:$BB$74,I19,0)),0)</f>
        <v>0.05</v>
      </c>
      <c r="R19" s="20">
        <f>IFERROR((HLOOKUP(Report!$P$3,Data!$C$77:$BB$98,I19,0)-HLOOKUP(Report!$O$3,Data!$C$77:$BB$98,I19,0)),0)</f>
        <v>9.000000000000008E-2</v>
      </c>
    </row>
    <row r="20" spans="1:18" x14ac:dyDescent="0.25">
      <c r="A20" t="s">
        <v>48</v>
      </c>
      <c r="D20" s="6" t="str">
        <f>Data!B22</f>
        <v>Line 17</v>
      </c>
      <c r="E20" s="17">
        <f ca="1">AVERAGE(OFFSET(Data!$C22,0,Report!$N$4-1):OFFSET(OFFSET(Data!$C22,0,Report!$N$4-1),0,Report!$O$4))</f>
        <v>84095.9692755</v>
      </c>
      <c r="F20" s="17">
        <f ca="1">AVERAGE(OFFSET(Data!$C46,0,Report!$N$4-1):OFFSET(OFFSET(Data!$C46,0,Report!$N$4-1),0,Report!$O$4))</f>
        <v>8470.3049940600013</v>
      </c>
      <c r="G20" s="21">
        <f ca="1">SUM(OFFSET(Data!$C46,0,Report!$N$4-1):OFFSET(OFFSET(Data!$C46,0,Report!$N$4-1),0,Report!$O$4))/SUM(OFFSET(Data!$C22,0,Report!$N$4-1):OFFSET(OFFSET(Data!$C22,0,Report!$N$4-1),0,Report!$O$4))</f>
        <v>0.10072189032403112</v>
      </c>
      <c r="H20" s="21">
        <f ca="1">AVERAGE(OFFSET(Data!$C94,0,Report!$N$4-1):OFFSET(OFFSET(Data!$C94,0,Report!$N$4-1),0,Report!$O$4))</f>
        <v>0.79666666666666652</v>
      </c>
      <c r="I20" s="6">
        <v>18</v>
      </c>
      <c r="J20" s="17">
        <f>HLOOKUP(Report!$P$3,Data!$C$5:$BB$26,I20,0)</f>
        <v>96197.872952999998</v>
      </c>
      <c r="K20" s="17">
        <f>HLOOKUP(Report!$P$3,Data!$C$29:$BB$50,I20,0)</f>
        <v>11543.744754359999</v>
      </c>
      <c r="L20" s="33">
        <f t="shared" si="0"/>
        <v>0.12</v>
      </c>
      <c r="M20" s="33">
        <f>HLOOKUP(Report!$P$3,Data!$C$77:$BB$98,I20,0)</f>
        <v>1.01</v>
      </c>
      <c r="O20" s="21">
        <f>IFERROR((HLOOKUP(Report!$P$3,Data!$C$5:$BB$26,I20,0)-HLOOKUP(Report!$O$3,Data!$C$5:$BB$26,I20,0))/HLOOKUP(Report!$P$3,Data!$C$5:$BB$26,I20,0),0)</f>
        <v>0.15966386554621848</v>
      </c>
      <c r="P20" s="21">
        <f>IFERROR((HLOOKUP(Report!$P$3,Data!$C$29:$BB$50,I20,0)-HLOOKUP(Report!$O$3,Data!$C$29:$BB$50,I20,0))/HLOOKUP(Report!$P$3,Data!$C$29:$BB$50,I20,0),0)</f>
        <v>0.29971988795518212</v>
      </c>
      <c r="Q20" s="21">
        <f>IFERROR((HLOOKUP(Report!$P$3,Data!$C$53:$BB$74,I20,0)-HLOOKUP(Report!$O$3,Data!$C$53:$BB$74,I20,0)),0)</f>
        <v>2.0000000000000004E-2</v>
      </c>
      <c r="R20" s="20">
        <f>IFERROR((HLOOKUP(Report!$P$3,Data!$C$77:$BB$98,I20,0)-HLOOKUP(Report!$O$3,Data!$C$77:$BB$98,I20,0)),0)</f>
        <v>0.31000000000000005</v>
      </c>
    </row>
    <row r="21" spans="1:18" x14ac:dyDescent="0.25">
      <c r="A21" t="s">
        <v>49</v>
      </c>
      <c r="D21" s="6" t="str">
        <f>Data!B23</f>
        <v>Line 18</v>
      </c>
      <c r="E21" s="17">
        <f ca="1">AVERAGE(OFFSET(Data!$C23,0,Report!$N$4-1):OFFSET(OFFSET(Data!$C23,0,Report!$N$4-1),0,Report!$O$4))</f>
        <v>67299.741666666683</v>
      </c>
      <c r="F21" s="17">
        <f ca="1">AVERAGE(OFFSET(Data!$C47,0,Report!$N$4-1):OFFSET(OFFSET(Data!$C47,0,Report!$N$4-1),0,Report!$O$4))</f>
        <v>6455.2839166666672</v>
      </c>
      <c r="G21" s="21">
        <f ca="1">SUM(OFFSET(Data!$C47,0,Report!$N$4-1):OFFSET(OFFSET(Data!$C47,0,Report!$N$4-1),0,Report!$O$4))/SUM(OFFSET(Data!$C23,0,Report!$N$4-1):OFFSET(OFFSET(Data!$C23,0,Report!$N$4-1),0,Report!$O$4))</f>
        <v>9.5918405580803973E-2</v>
      </c>
      <c r="H21" s="31">
        <f ca="1">AVERAGE(OFFSET(Data!$C95,0,Report!$N$4-1):OFFSET(OFFSET(Data!$C95,0,Report!$N$4-1),0,Report!$O$4))</f>
        <v>0.8933333333333332</v>
      </c>
      <c r="I21" s="6">
        <v>19</v>
      </c>
      <c r="J21" s="17">
        <f>HLOOKUP(Report!$P$3,Data!$C$5:$BB$26,I21,0)</f>
        <v>60417.15</v>
      </c>
      <c r="K21" s="17">
        <f>HLOOKUP(Report!$P$3,Data!$C$29:$BB$50,I21,0)</f>
        <v>5437.5434999999998</v>
      </c>
      <c r="L21" s="33">
        <f t="shared" si="0"/>
        <v>0.09</v>
      </c>
      <c r="M21" s="33">
        <f>HLOOKUP(Report!$P$3,Data!$C$77:$BB$98,I21,0)</f>
        <v>0.69</v>
      </c>
      <c r="N21" s="29"/>
      <c r="O21" s="21">
        <f>IFERROR((HLOOKUP(Report!$P$3,Data!$C$5:$BB$26,I21,0)-HLOOKUP(Report!$O$3,Data!$C$5:$BB$26,I21,0))/HLOOKUP(Report!$P$3,Data!$C$5:$BB$26,I21,0),0)</f>
        <v>0</v>
      </c>
      <c r="P21" s="21">
        <f>IFERROR((HLOOKUP(Report!$P$3,Data!$C$29:$BB$50,I21,0)-HLOOKUP(Report!$O$3,Data!$C$29:$BB$50,I21,0))/HLOOKUP(Report!$P$3,Data!$C$29:$BB$50,I21,0),0)</f>
        <v>0.11111111111111102</v>
      </c>
      <c r="Q21" s="21">
        <f>IFERROR((HLOOKUP(Report!$P$3,Data!$C$53:$BB$74,I21,0)-HLOOKUP(Report!$O$3,Data!$C$53:$BB$74,I21,0)),0)</f>
        <v>9.999999999999995E-3</v>
      </c>
      <c r="R21" s="20">
        <f>IFERROR((HLOOKUP(Report!$P$3,Data!$C$77:$BB$98,I21,0)-HLOOKUP(Report!$O$3,Data!$C$77:$BB$98,I21,0)),0)</f>
        <v>-0.34000000000000008</v>
      </c>
    </row>
    <row r="22" spans="1:18" x14ac:dyDescent="0.25">
      <c r="A22" t="s">
        <v>50</v>
      </c>
      <c r="D22" s="6" t="str">
        <f>Data!B24</f>
        <v>Line 19</v>
      </c>
      <c r="E22" s="17">
        <f ca="1">AVERAGE(OFFSET(Data!$C24,0,Report!$N$4-1):OFFSET(OFFSET(Data!$C24,0,Report!$N$4-1),0,Report!$O$4))</f>
        <v>106710.83376000001</v>
      </c>
      <c r="F22" s="17">
        <f ca="1">AVERAGE(OFFSET(Data!$C48,0,Report!$N$4-1):OFFSET(OFFSET(Data!$C48,0,Report!$N$4-1),0,Report!$O$4))</f>
        <v>10464.8366312</v>
      </c>
      <c r="G22" s="21">
        <f ca="1">SUM(OFFSET(Data!$C48,0,Report!$N$4-1):OFFSET(OFFSET(Data!$C48,0,Report!$N$4-1),0,Report!$O$4))/SUM(OFFSET(Data!$C24,0,Report!$N$4-1):OFFSET(OFFSET(Data!$C24,0,Report!$N$4-1),0,Report!$O$4))</f>
        <v>9.8067237059885931E-2</v>
      </c>
      <c r="H22" s="31">
        <f ca="1">AVERAGE(OFFSET(Data!$C96,0,Report!$N$4-1):OFFSET(OFFSET(Data!$C96,0,Report!$N$4-1),0,Report!$O$4))</f>
        <v>1.0216666666666667</v>
      </c>
      <c r="I22" s="6">
        <v>20</v>
      </c>
      <c r="J22" s="17">
        <f>HLOOKUP(Report!$P$3,Data!$C$5:$BB$26,I22,0)</f>
        <v>92477.518559999997</v>
      </c>
      <c r="K22" s="17">
        <f>HLOOKUP(Report!$P$3,Data!$C$29:$BB$50,I22,0)</f>
        <v>11097.3022272</v>
      </c>
      <c r="L22" s="33">
        <f t="shared" si="0"/>
        <v>0.12</v>
      </c>
      <c r="M22" s="33">
        <f>HLOOKUP(Report!$P$3,Data!$C$77:$BB$98,I22,0)</f>
        <v>0.95</v>
      </c>
      <c r="N22" s="29"/>
      <c r="O22" s="21">
        <f>IFERROR((HLOOKUP(Report!$P$3,Data!$C$5:$BB$26,I22,0)-HLOOKUP(Report!$O$3,Data!$C$5:$BB$26,I22,0))/HLOOKUP(Report!$P$3,Data!$C$5:$BB$26,I22,0),0)</f>
        <v>-0.19047619047619052</v>
      </c>
      <c r="P22" s="21">
        <f>IFERROR((HLOOKUP(Report!$P$3,Data!$C$29:$BB$50,I22,0)-HLOOKUP(Report!$O$3,Data!$C$29:$BB$50,I22,0))/HLOOKUP(Report!$P$3,Data!$C$29:$BB$50,I22,0),0)</f>
        <v>0.10714285714285707</v>
      </c>
      <c r="Q22" s="21">
        <f>IFERROR((HLOOKUP(Report!$P$3,Data!$C$53:$BB$74,I22,0)-HLOOKUP(Report!$O$3,Data!$C$53:$BB$74,I22,0)),0)</f>
        <v>2.9999999999999985E-2</v>
      </c>
      <c r="R22" s="20">
        <f>IFERROR((HLOOKUP(Report!$P$3,Data!$C$77:$BB$98,I22,0)-HLOOKUP(Report!$O$3,Data!$C$77:$BB$98,I22,0)),0)</f>
        <v>-0.14000000000000012</v>
      </c>
    </row>
    <row r="23" spans="1:18" x14ac:dyDescent="0.25">
      <c r="A23" t="s">
        <v>51</v>
      </c>
      <c r="D23" s="6" t="str">
        <f>Data!B25</f>
        <v>Line 20</v>
      </c>
      <c r="E23" s="17">
        <f ca="1">AVERAGE(OFFSET(Data!$C25,0,Report!$N$4-1):OFFSET(OFFSET(Data!$C25,0,Report!$N$4-1),0,Report!$O$4))</f>
        <v>100634.21765333333</v>
      </c>
      <c r="F23" s="17">
        <f ca="1">AVERAGE(OFFSET(Data!$C49,0,Report!$N$4-1):OFFSET(OFFSET(Data!$C49,0,Report!$N$4-1),0,Report!$O$4))</f>
        <v>9950.2871488000001</v>
      </c>
      <c r="G23" s="21">
        <f ca="1">SUM(OFFSET(Data!$C49,0,Report!$N$4-1):OFFSET(OFFSET(Data!$C49,0,Report!$N$4-1),0,Report!$O$4))/SUM(OFFSET(Data!$C25,0,Report!$N$4-1):OFFSET(OFFSET(Data!$C25,0,Report!$N$4-1),0,Report!$O$4))</f>
        <v>9.8875783812191378E-2</v>
      </c>
      <c r="H23" s="31">
        <f ca="1">AVERAGE(OFFSET(Data!$C97,0,Report!$N$4-1):OFFSET(OFFSET(Data!$C97,0,Report!$N$4-1),0,Report!$O$4))</f>
        <v>0.83666666666666656</v>
      </c>
      <c r="I23" s="6">
        <v>21</v>
      </c>
      <c r="J23" s="17">
        <f>HLOOKUP(Report!$P$3,Data!$C$5:$BB$26,I23,0)</f>
        <v>105656.64191999999</v>
      </c>
      <c r="K23" s="17">
        <f>HLOOKUP(Report!$P$3,Data!$C$29:$BB$50,I23,0)</f>
        <v>9509.0977727999998</v>
      </c>
      <c r="L23" s="33">
        <f t="shared" si="0"/>
        <v>0.09</v>
      </c>
      <c r="M23" s="33">
        <f>HLOOKUP(Report!$P$3,Data!$C$77:$BB$98,I23,0)</f>
        <v>0.88</v>
      </c>
      <c r="N23" s="29"/>
      <c r="O23" s="21">
        <f>IFERROR((HLOOKUP(Report!$P$3,Data!$C$5:$BB$26,I23,0)-HLOOKUP(Report!$O$3,Data!$C$5:$BB$26,I23,0))/HLOOKUP(Report!$P$3,Data!$C$5:$BB$26,I23,0),0)</f>
        <v>2.9126213592233E-2</v>
      </c>
      <c r="P23" s="21">
        <f>IFERROR((HLOOKUP(Report!$P$3,Data!$C$29:$BB$50,I23,0)-HLOOKUP(Report!$O$3,Data!$C$29:$BB$50,I23,0))/HLOOKUP(Report!$P$3,Data!$C$29:$BB$50,I23,0),0)</f>
        <v>0.13700107874865164</v>
      </c>
      <c r="Q23" s="21">
        <f>IFERROR((HLOOKUP(Report!$P$3,Data!$C$53:$BB$74,I23,0)-HLOOKUP(Report!$O$3,Data!$C$53:$BB$74,I23,0)),0)</f>
        <v>9.999999999999995E-3</v>
      </c>
      <c r="R23" s="20">
        <f>IFERROR((HLOOKUP(Report!$P$3,Data!$C$77:$BB$98,I23,0)-HLOOKUP(Report!$O$3,Data!$C$77:$BB$98,I23,0)),0)</f>
        <v>-4.0000000000000036E-2</v>
      </c>
    </row>
    <row r="24" spans="1:18" x14ac:dyDescent="0.25">
      <c r="A24" t="s">
        <v>52</v>
      </c>
      <c r="D24" s="6" t="str">
        <f>Data!B26</f>
        <v>Total</v>
      </c>
      <c r="E24" s="30">
        <f ca="1">SUM(OFFSET(Data!C26,0,Report!$N$4-1):OFFSET(OFFSET(Data!C26,0,Report!$N$4-1),0,Report!$O$4))</f>
        <v>10867196.0598663</v>
      </c>
      <c r="F24" s="30">
        <f ca="1">SUM(OFFSET(Data!$C50,0,Report!$N$4-1):OFFSET(OFFSET(Data!$C50,0,Report!$N$4-1),0,Report!$O$4))</f>
        <v>1067502.296998013</v>
      </c>
      <c r="G24" s="31">
        <f ca="1">F24/E24</f>
        <v>9.8231622133000018E-2</v>
      </c>
      <c r="H24" s="31">
        <f ca="1">AVERAGE(OFFSET(Data!$C$98,0,Report!$N$4-1):OFFSET(OFFSET(Data!$C$98,0,Report!$N$4-1),0,Report!$O$4))</f>
        <v>0.89033333333333342</v>
      </c>
      <c r="I24" s="6">
        <v>22</v>
      </c>
      <c r="J24" s="17">
        <f>HLOOKUP(Report!$P$3,Data!$C$5:$BB$26,I24,0)</f>
        <v>1786477.5827762999</v>
      </c>
      <c r="K24" s="17">
        <f>HLOOKUP(Report!$P$3,Data!$C$29:$BB$50,I24,0)</f>
        <v>175459.31230211299</v>
      </c>
      <c r="L24" s="33">
        <f t="shared" si="0"/>
        <v>9.8215233145796346E-2</v>
      </c>
      <c r="M24" s="33">
        <f>HLOOKUP(Report!$P$3,Data!$C$77:$BB$98,I24,0)</f>
        <v>0.88449999999999984</v>
      </c>
      <c r="N24" s="29"/>
      <c r="O24" s="21"/>
      <c r="P24" s="21"/>
      <c r="Q24" s="21"/>
      <c r="R24" s="29"/>
    </row>
    <row r="25" spans="1:18" x14ac:dyDescent="0.25">
      <c r="A25" t="s">
        <v>53</v>
      </c>
    </row>
    <row r="26" spans="1:18" x14ac:dyDescent="0.25">
      <c r="A26" t="s">
        <v>54</v>
      </c>
    </row>
    <row r="27" spans="1:18" x14ac:dyDescent="0.25">
      <c r="A27" t="s">
        <v>55</v>
      </c>
    </row>
    <row r="28" spans="1:18" x14ac:dyDescent="0.25">
      <c r="A28" t="s">
        <v>56</v>
      </c>
    </row>
    <row r="29" spans="1:18" x14ac:dyDescent="0.25">
      <c r="A29" t="s">
        <v>57</v>
      </c>
    </row>
    <row r="30" spans="1:18" x14ac:dyDescent="0.25">
      <c r="A30" t="s">
        <v>58</v>
      </c>
    </row>
    <row r="31" spans="1:18" x14ac:dyDescent="0.25">
      <c r="A31" t="s">
        <v>59</v>
      </c>
    </row>
    <row r="32" spans="1:18" x14ac:dyDescent="0.25">
      <c r="A32" t="s">
        <v>60</v>
      </c>
    </row>
    <row r="33" spans="1:1" x14ac:dyDescent="0.25">
      <c r="A33" t="s">
        <v>61</v>
      </c>
    </row>
    <row r="34" spans="1:1" x14ac:dyDescent="0.25">
      <c r="A34" t="s">
        <v>62</v>
      </c>
    </row>
    <row r="35" spans="1:1" x14ac:dyDescent="0.25">
      <c r="A35" t="s">
        <v>63</v>
      </c>
    </row>
    <row r="36" spans="1:1" x14ac:dyDescent="0.25">
      <c r="A36" t="s">
        <v>64</v>
      </c>
    </row>
    <row r="37" spans="1:1" x14ac:dyDescent="0.25">
      <c r="A37" t="s">
        <v>65</v>
      </c>
    </row>
    <row r="38" spans="1:1" x14ac:dyDescent="0.25">
      <c r="A38" t="s">
        <v>66</v>
      </c>
    </row>
    <row r="39" spans="1:1" x14ac:dyDescent="0.25">
      <c r="A39" t="s">
        <v>67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72</v>
      </c>
    </row>
    <row r="45" spans="1:1" x14ac:dyDescent="0.25">
      <c r="A45" t="s">
        <v>73</v>
      </c>
    </row>
    <row r="46" spans="1:1" x14ac:dyDescent="0.25">
      <c r="A46" t="s">
        <v>74</v>
      </c>
    </row>
    <row r="47" spans="1:1" x14ac:dyDescent="0.25">
      <c r="A47" t="s">
        <v>75</v>
      </c>
    </row>
    <row r="48" spans="1:1" x14ac:dyDescent="0.25">
      <c r="A48" t="s">
        <v>76</v>
      </c>
    </row>
    <row r="49" spans="1:1" x14ac:dyDescent="0.25">
      <c r="A49" t="s">
        <v>77</v>
      </c>
    </row>
    <row r="50" spans="1:1" x14ac:dyDescent="0.25">
      <c r="A50" t="s">
        <v>78</v>
      </c>
    </row>
    <row r="51" spans="1:1" x14ac:dyDescent="0.25">
      <c r="A51" t="s">
        <v>79</v>
      </c>
    </row>
    <row r="52" spans="1:1" x14ac:dyDescent="0.25">
      <c r="A52" t="s">
        <v>80</v>
      </c>
    </row>
    <row r="53" spans="1:1" x14ac:dyDescent="0.25">
      <c r="A53" t="s">
        <v>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Report</vt:lpstr>
      <vt:lpstr>Calculations</vt:lpstr>
      <vt:lpstr>Report!Print_Area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Melih Met (TR - Duzce)</dc:creator>
  <cp:lastModifiedBy>Melih Met (TR - Duzce)</cp:lastModifiedBy>
  <cp:lastPrinted>2013-07-12T05:44:12Z</cp:lastPrinted>
  <dcterms:created xsi:type="dcterms:W3CDTF">2013-07-11T06:29:25Z</dcterms:created>
  <dcterms:modified xsi:type="dcterms:W3CDTF">2013-07-12T06:51:40Z</dcterms:modified>
</cp:coreProperties>
</file>